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7680" windowHeight="9360" tabRatio="846"/>
  </bookViews>
  <sheets>
    <sheet name="Пр1" sheetId="25" r:id="rId1"/>
    <sheet name="пр2" sheetId="54" r:id="rId2"/>
    <sheet name="Пр3" sheetId="28" r:id="rId3"/>
    <sheet name="Пр4" sheetId="56" r:id="rId4"/>
    <sheet name="Пр5" sheetId="34" r:id="rId5"/>
    <sheet name="Лист1" sheetId="55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ftn1_1">'[1]1'!#REF!</definedName>
    <definedName name="_ftn1_2">#REF!</definedName>
    <definedName name="_ftn2_1">'[1]1'!#REF!</definedName>
    <definedName name="_ftn2_2">#REF!</definedName>
    <definedName name="_ftn3_1">'[1]1'!#REF!</definedName>
    <definedName name="_ftn3_2">#REF!</definedName>
    <definedName name="_ftnref1_1">'[1]1'!#REF!</definedName>
    <definedName name="_ftnref1_2">#REF!</definedName>
    <definedName name="_ftnref2_1">'[1]1'!#REF!</definedName>
    <definedName name="_ftnref2_2">#REF!</definedName>
    <definedName name="_ftnref3_1">'[1]1'!#REF!</definedName>
    <definedName name="_ftnref3_2">#REF!</definedName>
    <definedName name="_xlnm._FilterDatabase" localSheetId="0" hidden="1">Пр1!$A$47:$G$73</definedName>
    <definedName name="BFT_Print_Titles" localSheetId="3">Пр4!$9:$11</definedName>
    <definedName name="Excel_BuiltIn__FilterDatabase_1">#REF!</definedName>
    <definedName name="Excel_BuiltIn__FilterDatabase_1_1">#REF!</definedName>
    <definedName name="Excel_BuiltIn__FilterDatabase_3">#REF!</definedName>
    <definedName name="Excel_BuiltIn__FilterDatabase_5">#REF!</definedName>
    <definedName name="_1Excel_BuiltIn_Print_Area_1_1">#REF!</definedName>
    <definedName name="Excel_BuiltIn_Print_Area_1_1">#REF!</definedName>
    <definedName name="Excel_BuiltIn_Print_Area_2">#REF!</definedName>
    <definedName name="Excel_BuiltIn_Print_Area_3">#REF!</definedName>
    <definedName name="Excel_BuiltIn_Print_Area_5">#REF!</definedName>
    <definedName name="Excel_BuiltIn_Print_Titles_1">#REF!</definedName>
    <definedName name="_2Excel_BuiltIn_Print_Titles_1_1">#REF!</definedName>
    <definedName name="Excel_BuiltIn_Print_Titles_1_1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5">#REF!</definedName>
    <definedName name="TableHeaderYear1">#REF!</definedName>
    <definedName name="TableHeaderYear2">#REF!</definedName>
    <definedName name="TableHeaderYear3">#REF!</definedName>
    <definedName name="_xlnm.Print_Titles" localSheetId="0">Пр1!$10:$10</definedName>
    <definedName name="_xlnm.Print_Titles" localSheetId="3">Пр4!$9:$11</definedName>
    <definedName name="_xlnm.Print_Area" localSheetId="0">Пр1!$A$1:$J$73</definedName>
    <definedName name="_xlnm.Print_Area" localSheetId="1">пр2!$A$1:$J$89</definedName>
    <definedName name="_xlnm.Print_Area" localSheetId="2">Пр3!$A$1:$G$36</definedName>
    <definedName name="оо">#REF!</definedName>
    <definedName name="про">[4]Прил1!#REF!</definedName>
    <definedName name="т">#REF!</definedName>
    <definedName name="я">#REF!</definedName>
    <definedName name="яна">#REF!</definedName>
  </definedNames>
  <calcPr calcId="144525" fullCalcOnLoad="1" fullPrecision="0"/>
</workbook>
</file>

<file path=xl/calcChain.xml><?xml version="1.0" encoding="utf-8"?>
<calcChain xmlns="http://schemas.openxmlformats.org/spreadsheetml/2006/main">
  <c r="E33" i="28" l="1"/>
  <c r="F34" i="28"/>
  <c r="F33" i="28" s="1"/>
  <c r="G33" i="28" s="1"/>
  <c r="H121" i="56"/>
  <c r="H120" i="56" s="1"/>
  <c r="H18" i="56"/>
  <c r="H14" i="56"/>
  <c r="I128" i="56"/>
  <c r="I127" i="56"/>
  <c r="I133" i="56"/>
  <c r="H132" i="56"/>
  <c r="G132" i="56"/>
  <c r="I126" i="56"/>
  <c r="H129" i="56"/>
  <c r="H124" i="56" s="1"/>
  <c r="G129" i="56"/>
  <c r="G124" i="56" s="1"/>
  <c r="I131" i="56"/>
  <c r="G121" i="56"/>
  <c r="G120" i="56" s="1"/>
  <c r="I123" i="56"/>
  <c r="I122" i="56"/>
  <c r="G112" i="56"/>
  <c r="G90" i="56"/>
  <c r="I118" i="56"/>
  <c r="I114" i="56"/>
  <c r="I87" i="56"/>
  <c r="I86" i="56"/>
  <c r="H85" i="56"/>
  <c r="H84" i="56" s="1"/>
  <c r="G85" i="56"/>
  <c r="G84" i="56" s="1"/>
  <c r="I83" i="56"/>
  <c r="H82" i="56"/>
  <c r="G82" i="56"/>
  <c r="G81" i="56" s="1"/>
  <c r="I99" i="56"/>
  <c r="H90" i="56"/>
  <c r="G89" i="56"/>
  <c r="I95" i="56"/>
  <c r="I93" i="56"/>
  <c r="K13" i="56"/>
  <c r="J13" i="56"/>
  <c r="K17" i="56"/>
  <c r="J17" i="56"/>
  <c r="L19" i="56"/>
  <c r="L17" i="56" s="1"/>
  <c r="H43" i="56"/>
  <c r="G43" i="56"/>
  <c r="G39" i="56"/>
  <c r="H22" i="56"/>
  <c r="G22" i="56"/>
  <c r="I22" i="56" s="1"/>
  <c r="I31" i="56"/>
  <c r="O25" i="56"/>
  <c r="O22" i="56"/>
  <c r="O17" i="56" s="1"/>
  <c r="L15" i="56"/>
  <c r="L40" i="56"/>
  <c r="L64" i="56"/>
  <c r="L68" i="56"/>
  <c r="I15" i="56"/>
  <c r="I16" i="56"/>
  <c r="I19" i="56"/>
  <c r="I20" i="56"/>
  <c r="I21" i="56"/>
  <c r="I23" i="56"/>
  <c r="I24" i="56"/>
  <c r="I25" i="56"/>
  <c r="I26" i="56"/>
  <c r="I27" i="56"/>
  <c r="I28" i="56"/>
  <c r="I29" i="56"/>
  <c r="I30" i="56"/>
  <c r="I33" i="56"/>
  <c r="I36" i="56"/>
  <c r="I40" i="56"/>
  <c r="I42" i="56"/>
  <c r="I45" i="56"/>
  <c r="I49" i="56"/>
  <c r="I50" i="56"/>
  <c r="I55" i="56"/>
  <c r="I56" i="56"/>
  <c r="I59" i="56"/>
  <c r="I64" i="56"/>
  <c r="I65" i="56"/>
  <c r="I68" i="56"/>
  <c r="I69" i="56"/>
  <c r="I72" i="56"/>
  <c r="I73" i="56"/>
  <c r="I74" i="56"/>
  <c r="I77" i="56"/>
  <c r="I78" i="56"/>
  <c r="I79" i="56"/>
  <c r="I91" i="56"/>
  <c r="I92" i="56"/>
  <c r="I94" i="56"/>
  <c r="I98" i="56"/>
  <c r="I102" i="56"/>
  <c r="I103" i="56"/>
  <c r="I104" i="56"/>
  <c r="I105" i="56"/>
  <c r="I108" i="56"/>
  <c r="I109" i="56"/>
  <c r="I110" i="56"/>
  <c r="I113" i="56"/>
  <c r="I115" i="56"/>
  <c r="I116" i="56"/>
  <c r="I117" i="56"/>
  <c r="I119" i="56"/>
  <c r="I125" i="56"/>
  <c r="I130" i="56"/>
  <c r="H112" i="56"/>
  <c r="H111" i="56"/>
  <c r="H107" i="56"/>
  <c r="H106" i="56"/>
  <c r="H101" i="56"/>
  <c r="H100" i="56"/>
  <c r="H97" i="56"/>
  <c r="H96" i="56"/>
  <c r="H89" i="56"/>
  <c r="H88" i="56" s="1"/>
  <c r="H76" i="56"/>
  <c r="H75" i="56" s="1"/>
  <c r="H71" i="56"/>
  <c r="H70" i="56" s="1"/>
  <c r="H67" i="56"/>
  <c r="H66" i="56" s="1"/>
  <c r="J67" i="56"/>
  <c r="J66" i="56" s="1"/>
  <c r="K67" i="56"/>
  <c r="K66" i="56" s="1"/>
  <c r="L66" i="56" s="1"/>
  <c r="H63" i="56"/>
  <c r="H62" i="56"/>
  <c r="J63" i="56"/>
  <c r="J62" i="56"/>
  <c r="J61" i="56" s="1"/>
  <c r="J60" i="56" s="1"/>
  <c r="K63" i="56"/>
  <c r="K62" i="56" s="1"/>
  <c r="H57" i="56"/>
  <c r="H54" i="56"/>
  <c r="H53" i="56" s="1"/>
  <c r="H48" i="56"/>
  <c r="H47" i="56"/>
  <c r="H39" i="56"/>
  <c r="J39" i="56"/>
  <c r="K39" i="56"/>
  <c r="H34" i="56"/>
  <c r="H32" i="56"/>
  <c r="M22" i="56"/>
  <c r="M17" i="56" s="1"/>
  <c r="N22" i="56"/>
  <c r="N17" i="56" s="1"/>
  <c r="H17" i="56"/>
  <c r="H13" i="56"/>
  <c r="M13" i="56"/>
  <c r="M12" i="56" s="1"/>
  <c r="N13" i="56"/>
  <c r="N12" i="56" s="1"/>
  <c r="O13" i="56"/>
  <c r="O12" i="56" s="1"/>
  <c r="G14" i="56"/>
  <c r="G13" i="56" s="1"/>
  <c r="G18" i="56"/>
  <c r="I18" i="56"/>
  <c r="G32" i="56"/>
  <c r="I32" i="56"/>
  <c r="G35" i="56"/>
  <c r="G34" i="56"/>
  <c r="G48" i="56"/>
  <c r="G47" i="56"/>
  <c r="G46" i="56" s="1"/>
  <c r="G54" i="56"/>
  <c r="G57" i="56"/>
  <c r="G63" i="56"/>
  <c r="G62" i="56" s="1"/>
  <c r="G67" i="56"/>
  <c r="G66" i="56" s="1"/>
  <c r="G71" i="56"/>
  <c r="G70" i="56" s="1"/>
  <c r="G76" i="56"/>
  <c r="G75" i="56" s="1"/>
  <c r="G97" i="56"/>
  <c r="G96" i="56" s="1"/>
  <c r="I96" i="56" s="1"/>
  <c r="G101" i="56"/>
  <c r="G100" i="56"/>
  <c r="I100" i="56" s="1"/>
  <c r="G107" i="56"/>
  <c r="G106" i="56" s="1"/>
  <c r="I106" i="56" s="1"/>
  <c r="G111" i="56"/>
  <c r="G27" i="28"/>
  <c r="G28" i="28"/>
  <c r="G30" i="28"/>
  <c r="G32" i="28"/>
  <c r="G35" i="28"/>
  <c r="G15" i="28"/>
  <c r="G16" i="28"/>
  <c r="G17" i="28"/>
  <c r="G18" i="28"/>
  <c r="G19" i="28"/>
  <c r="G21" i="28"/>
  <c r="G23" i="28"/>
  <c r="G24" i="28"/>
  <c r="G25" i="28"/>
  <c r="F26" i="28"/>
  <c r="G26" i="28" s="1"/>
  <c r="E26" i="28"/>
  <c r="G34" i="28"/>
  <c r="F31" i="28"/>
  <c r="F29" i="28" s="1"/>
  <c r="G29" i="28" s="1"/>
  <c r="E31" i="28"/>
  <c r="E29" i="28"/>
  <c r="F22" i="28"/>
  <c r="G22" i="28"/>
  <c r="E22" i="28"/>
  <c r="J16" i="54"/>
  <c r="J17" i="54"/>
  <c r="J18" i="54"/>
  <c r="J19" i="54"/>
  <c r="J20" i="54"/>
  <c r="J32" i="54"/>
  <c r="J33" i="54"/>
  <c r="J34" i="54"/>
  <c r="J35" i="54"/>
  <c r="J37" i="54"/>
  <c r="J39" i="54"/>
  <c r="J45" i="54"/>
  <c r="J59" i="54"/>
  <c r="J60" i="54"/>
  <c r="J61" i="54"/>
  <c r="J62" i="54"/>
  <c r="J66" i="54"/>
  <c r="J67" i="54"/>
  <c r="J68" i="54"/>
  <c r="J69" i="54"/>
  <c r="J71" i="54"/>
  <c r="J72" i="54"/>
  <c r="J73" i="54"/>
  <c r="J74" i="54"/>
  <c r="J77" i="54"/>
  <c r="J78" i="54"/>
  <c r="J79" i="54"/>
  <c r="J81" i="54"/>
  <c r="J82" i="54"/>
  <c r="J84" i="54"/>
  <c r="J85" i="54"/>
  <c r="J86" i="54"/>
  <c r="I30" i="54"/>
  <c r="J30" i="54" s="1"/>
  <c r="H30" i="54"/>
  <c r="H65" i="54"/>
  <c r="H70" i="54"/>
  <c r="H83" i="54"/>
  <c r="I27" i="54"/>
  <c r="H27" i="54"/>
  <c r="I83" i="54"/>
  <c r="J83" i="54" s="1"/>
  <c r="I14" i="54"/>
  <c r="J14" i="54" s="1"/>
  <c r="H14" i="54"/>
  <c r="J14" i="25"/>
  <c r="J16" i="25"/>
  <c r="J17" i="25"/>
  <c r="J18" i="25"/>
  <c r="J19" i="25"/>
  <c r="J26" i="25"/>
  <c r="J28" i="25"/>
  <c r="J29" i="25"/>
  <c r="J30" i="25"/>
  <c r="J32" i="25"/>
  <c r="J36" i="25"/>
  <c r="J38" i="25"/>
  <c r="J39" i="25"/>
  <c r="J40" i="25"/>
  <c r="J43" i="25"/>
  <c r="J44" i="25"/>
  <c r="J45" i="25"/>
  <c r="J46" i="25"/>
  <c r="J52" i="25"/>
  <c r="J54" i="25"/>
  <c r="J55" i="25"/>
  <c r="J56" i="25"/>
  <c r="J57" i="25"/>
  <c r="J60" i="25"/>
  <c r="J61" i="25"/>
  <c r="J62" i="25"/>
  <c r="J64" i="25"/>
  <c r="J66" i="25"/>
  <c r="J68" i="25"/>
  <c r="J69" i="25"/>
  <c r="J70" i="25"/>
  <c r="J71" i="25"/>
  <c r="J72" i="25"/>
  <c r="I13" i="25"/>
  <c r="J13" i="25" s="1"/>
  <c r="H13" i="25"/>
  <c r="I53" i="25"/>
  <c r="J53" i="25" s="1"/>
  <c r="H53" i="25"/>
  <c r="I67" i="25"/>
  <c r="J67" i="25" s="1"/>
  <c r="H67" i="25"/>
  <c r="I50" i="25"/>
  <c r="J50" i="25" s="1"/>
  <c r="H50" i="25"/>
  <c r="H49" i="25" s="1"/>
  <c r="H48" i="25" s="1"/>
  <c r="H47" i="25" s="1"/>
  <c r="E14" i="28"/>
  <c r="F14" i="28"/>
  <c r="G14" i="28" s="1"/>
  <c r="H4" i="54"/>
  <c r="D4" i="28" s="1"/>
  <c r="B4" i="34" s="1"/>
  <c r="G3" i="54"/>
  <c r="A3" i="28" s="1"/>
  <c r="B3" i="34" s="1"/>
  <c r="G2" i="54"/>
  <c r="A2" i="28" s="1"/>
  <c r="B2" i="34" s="1"/>
  <c r="I22" i="25"/>
  <c r="I33" i="25"/>
  <c r="J33" i="25" s="1"/>
  <c r="H33" i="25"/>
  <c r="F20" i="28"/>
  <c r="G20" i="28" s="1"/>
  <c r="E20" i="28"/>
  <c r="I21" i="54"/>
  <c r="I38" i="54"/>
  <c r="I44" i="54"/>
  <c r="J44" i="54" s="1"/>
  <c r="I48" i="54"/>
  <c r="I50" i="54"/>
  <c r="I46" i="54"/>
  <c r="I65" i="54"/>
  <c r="J65" i="54" s="1"/>
  <c r="I70" i="54"/>
  <c r="J70" i="54" s="1"/>
  <c r="I76" i="54"/>
  <c r="J76" i="54" s="1"/>
  <c r="I80" i="54"/>
  <c r="H80" i="54"/>
  <c r="H76" i="54"/>
  <c r="H22" i="25"/>
  <c r="H50" i="54"/>
  <c r="H46" i="54"/>
  <c r="H48" i="54"/>
  <c r="H21" i="54"/>
  <c r="H38" i="54"/>
  <c r="H13" i="54" s="1"/>
  <c r="H44" i="54"/>
  <c r="I63" i="25"/>
  <c r="J63" i="25" s="1"/>
  <c r="I20" i="25"/>
  <c r="I31" i="25"/>
  <c r="J31" i="25" s="1"/>
  <c r="H59" i="25"/>
  <c r="I36" i="54"/>
  <c r="J36" i="54" s="1"/>
  <c r="H36" i="54"/>
  <c r="H31" i="54"/>
  <c r="J31" i="54" s="1"/>
  <c r="H31" i="25"/>
  <c r="I59" i="25"/>
  <c r="J59" i="25" s="1"/>
  <c r="H20" i="25"/>
  <c r="H27" i="25"/>
  <c r="J27" i="25" s="1"/>
  <c r="H63" i="25"/>
  <c r="H75" i="54"/>
  <c r="H64" i="54" s="1"/>
  <c r="H63" i="54" s="1"/>
  <c r="H87" i="54" s="1"/>
  <c r="I13" i="54"/>
  <c r="H58" i="25"/>
  <c r="I82" i="56"/>
  <c r="I85" i="56"/>
  <c r="H81" i="56"/>
  <c r="I81" i="56"/>
  <c r="L13" i="56"/>
  <c r="J38" i="56"/>
  <c r="J37" i="56" s="1"/>
  <c r="I43" i="56"/>
  <c r="I89" i="56"/>
  <c r="I124" i="56"/>
  <c r="G38" i="56"/>
  <c r="I34" i="56"/>
  <c r="K38" i="56"/>
  <c r="L38" i="56"/>
  <c r="H38" i="56"/>
  <c r="I112" i="56"/>
  <c r="I101" i="56"/>
  <c r="I71" i="56"/>
  <c r="I63" i="56"/>
  <c r="I39" i="56"/>
  <c r="I35" i="56"/>
  <c r="L67" i="56"/>
  <c r="I90" i="56"/>
  <c r="I54" i="56"/>
  <c r="L39" i="56"/>
  <c r="I14" i="56"/>
  <c r="G53" i="56"/>
  <c r="G52" i="56"/>
  <c r="G51" i="56" s="1"/>
  <c r="G17" i="56"/>
  <c r="G31" i="28"/>
  <c r="F36" i="28"/>
  <c r="E36" i="28"/>
  <c r="C18" i="34" s="1"/>
  <c r="C17" i="34" s="1"/>
  <c r="C16" i="34" s="1"/>
  <c r="C15" i="34" s="1"/>
  <c r="C14" i="34" s="1"/>
  <c r="K37" i="56"/>
  <c r="L37" i="56"/>
  <c r="I13" i="56"/>
  <c r="I47" i="56"/>
  <c r="H46" i="56"/>
  <c r="I46" i="56"/>
  <c r="H52" i="56"/>
  <c r="I53" i="56"/>
  <c r="H80" i="56"/>
  <c r="I84" i="56"/>
  <c r="I66" i="56"/>
  <c r="I75" i="56"/>
  <c r="G88" i="56"/>
  <c r="L62" i="56"/>
  <c r="K61" i="56"/>
  <c r="K60" i="56" s="1"/>
  <c r="L60" i="56" s="1"/>
  <c r="I62" i="56"/>
  <c r="H61" i="56"/>
  <c r="H60" i="56" s="1"/>
  <c r="I60" i="56" s="1"/>
  <c r="H37" i="56"/>
  <c r="G37" i="56"/>
  <c r="I37" i="56" s="1"/>
  <c r="G61" i="56"/>
  <c r="G60" i="56" s="1"/>
  <c r="I70" i="56"/>
  <c r="I38" i="56"/>
  <c r="I48" i="56"/>
  <c r="I76" i="56"/>
  <c r="L63" i="56"/>
  <c r="I67" i="56"/>
  <c r="I97" i="56"/>
  <c r="I107" i="56"/>
  <c r="I57" i="56"/>
  <c r="I132" i="56"/>
  <c r="I129" i="56"/>
  <c r="I111" i="56"/>
  <c r="I61" i="56"/>
  <c r="H51" i="56"/>
  <c r="I51" i="56" s="1"/>
  <c r="I52" i="56"/>
  <c r="I121" i="56"/>
  <c r="I120" i="56"/>
  <c r="I88" i="56"/>
  <c r="L12" i="56" l="1"/>
  <c r="J80" i="54"/>
  <c r="I75" i="54"/>
  <c r="I17" i="56"/>
  <c r="K12" i="56"/>
  <c r="G80" i="56"/>
  <c r="I80" i="56" s="1"/>
  <c r="L61" i="56"/>
  <c r="G36" i="28"/>
  <c r="D18" i="34"/>
  <c r="I12" i="25"/>
  <c r="I58" i="25"/>
  <c r="J58" i="25" s="1"/>
  <c r="J13" i="54"/>
  <c r="H12" i="25"/>
  <c r="H73" i="25" s="1"/>
  <c r="C22" i="34" s="1"/>
  <c r="C21" i="34" s="1"/>
  <c r="C20" i="34" s="1"/>
  <c r="C19" i="34" s="1"/>
  <c r="C13" i="34" s="1"/>
  <c r="J50" i="54"/>
  <c r="G12" i="56"/>
  <c r="H12" i="56"/>
  <c r="J12" i="56"/>
  <c r="I49" i="25"/>
  <c r="J49" i="25" l="1"/>
  <c r="I48" i="25"/>
  <c r="D17" i="34"/>
  <c r="E18" i="34"/>
  <c r="J75" i="54"/>
  <c r="I64" i="54"/>
  <c r="J12" i="25"/>
  <c r="I12" i="56"/>
  <c r="J64" i="54" l="1"/>
  <c r="I63" i="54"/>
  <c r="J48" i="25"/>
  <c r="I47" i="25"/>
  <c r="D16" i="34"/>
  <c r="E17" i="34"/>
  <c r="D15" i="34" l="1"/>
  <c r="E16" i="34"/>
  <c r="J47" i="25"/>
  <c r="I73" i="25"/>
  <c r="J63" i="54"/>
  <c r="I87" i="54"/>
  <c r="J87" i="54" s="1"/>
  <c r="J73" i="25" l="1"/>
  <c r="D22" i="34"/>
  <c r="D14" i="34"/>
  <c r="E15" i="34"/>
  <c r="E22" i="34" l="1"/>
  <c r="D21" i="34"/>
  <c r="E14" i="34"/>
  <c r="E21" i="34" l="1"/>
  <c r="D20" i="34"/>
  <c r="E20" i="34" l="1"/>
  <c r="D19" i="34"/>
  <c r="E19" i="34" l="1"/>
  <c r="D13" i="34"/>
  <c r="E13" i="34" s="1"/>
</calcChain>
</file>

<file path=xl/sharedStrings.xml><?xml version="1.0" encoding="utf-8"?>
<sst xmlns="http://schemas.openxmlformats.org/spreadsheetml/2006/main" count="1679" uniqueCount="361">
  <si>
    <t>03</t>
  </si>
  <si>
    <t>094</t>
  </si>
  <si>
    <t>Платежи при пользовании природными ресурсами</t>
  </si>
  <si>
    <t>Административные платежи и сборы</t>
  </si>
  <si>
    <t>Доходы от продажи материальных и нематериальных активов</t>
  </si>
  <si>
    <t>Защита населения и территории от чрезвычайных ситуаций природного и техногенного характера, гражданская оборона</t>
  </si>
  <si>
    <t>06</t>
  </si>
  <si>
    <t>2</t>
  </si>
  <si>
    <t>0000</t>
  </si>
  <si>
    <t>03003</t>
  </si>
  <si>
    <t>03015</t>
  </si>
  <si>
    <t>03024</t>
  </si>
  <si>
    <t>02999</t>
  </si>
  <si>
    <t>01001</t>
  </si>
  <si>
    <t>01003</t>
  </si>
  <si>
    <t>01000</t>
  </si>
  <si>
    <t>00</t>
  </si>
  <si>
    <t>00000</t>
  </si>
  <si>
    <t>000</t>
  </si>
  <si>
    <t>3</t>
  </si>
  <si>
    <t>01050</t>
  </si>
  <si>
    <t>Раздел</t>
  </si>
  <si>
    <t>Субвенции 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</si>
  <si>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РФ</t>
  </si>
  <si>
    <t>Центральный аппарат</t>
  </si>
  <si>
    <t>04</t>
  </si>
  <si>
    <t>10</t>
  </si>
  <si>
    <t>тыс.руб.</t>
  </si>
  <si>
    <t>4</t>
  </si>
  <si>
    <t>5</t>
  </si>
  <si>
    <t>6</t>
  </si>
  <si>
    <t>7</t>
  </si>
  <si>
    <t>Заработная плата КОСГУ 211</t>
  </si>
  <si>
    <t>Коммунальные услуги КОСГУ 223</t>
  </si>
  <si>
    <t>Субвенции бюджетам субъектов Российской Федерации и муниципальных образований, в том числе:</t>
  </si>
  <si>
    <t>Субвенции  бюджетам   на  осуществление  полномочий  по  государственной регистрации актов гражданского состояния</t>
  </si>
  <si>
    <t>02021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</si>
  <si>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</si>
  <si>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01010</t>
  </si>
  <si>
    <t>Налог, взимаемый с налогоплательщиков, выбравших в качестве объекта налогообложения доходы</t>
  </si>
  <si>
    <t>01020</t>
  </si>
  <si>
    <t>2000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</si>
  <si>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</si>
  <si>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1000-4000</t>
  </si>
  <si>
    <t>03010</t>
  </si>
  <si>
    <t>140</t>
  </si>
  <si>
    <t>25030</t>
  </si>
  <si>
    <t>Денежные взыскания (штрафы) за нарушение законодательства об охране и использовании животного мира</t>
  </si>
  <si>
    <t>90050</t>
  </si>
  <si>
    <t>28000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</si>
  <si>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</si>
  <si>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09045</t>
  </si>
  <si>
    <t>Денежные взыскания (штрафы) за нарушение законодательства о налогах и сборах, предусмотренные статьями 116,117,118 пунктами 1 и 2 статьи 120, статьями 125, 126, 128, 129, 1291, 132, 133, 134, 135, 1351 Налогового кодекса Российской Федерации</t>
  </si>
  <si>
    <t>03030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</si>
  <si>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правонарушений</t>
  </si>
  <si>
    <t>30000</t>
  </si>
  <si>
    <t>Денежные взыскания (штрафы) за административные правонарушения в области дорожного движения</t>
  </si>
  <si>
    <t>02050</t>
  </si>
  <si>
    <t>утверждено</t>
  </si>
  <si>
    <t>исполнено</t>
  </si>
  <si>
    <t>% исполнения</t>
  </si>
  <si>
    <t>Задолженность и перерасчеты по отмененным налогам, сборам и иным обязательным платежам</t>
  </si>
  <si>
    <t>06010</t>
  </si>
  <si>
    <t>Налог с продаж</t>
  </si>
  <si>
    <t>17</t>
  </si>
  <si>
    <t>180</t>
  </si>
  <si>
    <t>Невыясненные поступления, зачисляемые в бюджеты муниципальных районов</t>
  </si>
  <si>
    <t>18</t>
  </si>
  <si>
    <t>05030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</si>
  <si>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</si>
  <si>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</si>
  <si>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</si>
  <si>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03050</t>
  </si>
  <si>
    <t>Гранты, премии, добровольные пожертвования муниципальным учреждениям, находящимся в ведении органов местного самоуправления муниципальных районов</t>
  </si>
  <si>
    <t>Общегосударственные вопросы</t>
  </si>
  <si>
    <t>Функционирование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</si>
  <si>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</si>
  <si>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</si>
  <si>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</si>
  <si>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</si>
  <si>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</si>
  <si>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</si>
  <si>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Культура, кинематография и средства массовой информации</t>
  </si>
  <si>
    <t>Культура</t>
  </si>
  <si>
    <t>1000</t>
  </si>
  <si>
    <t>14</t>
  </si>
  <si>
    <t>12</t>
  </si>
  <si>
    <t>Дотации бюджетам субъектов Российской Федерации и муниципальных образований</t>
  </si>
  <si>
    <t>Субвенции  бюджетам   на  осуществление  полномочий  по  первичному  воинскому  учету,  где  отсутствуют  военные  комиссариаты</t>
  </si>
  <si>
    <t>Единый сельскохозяйственный налог</t>
  </si>
  <si>
    <t>06023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</si>
  <si>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</si>
  <si>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04020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</si>
  <si>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</si>
  <si>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01995</t>
  </si>
  <si>
    <t>Прочие доходы от оказания платных услуг (работ) получателями средств бюджетов поселений</t>
  </si>
  <si>
    <t>Дотации бюджетам поселений на поддержку мер по обеспечению сбалансированности бюджетов</t>
  </si>
  <si>
    <t>Приложение 5</t>
  </si>
  <si>
    <t xml:space="preserve">О Т Ч Е Т </t>
  </si>
  <si>
    <t xml:space="preserve">№ </t>
  </si>
  <si>
    <t>Подраз-дел</t>
  </si>
  <si>
    <t>1.</t>
  </si>
  <si>
    <t>2.</t>
  </si>
  <si>
    <t>3.</t>
  </si>
  <si>
    <t>4.</t>
  </si>
  <si>
    <t>5.</t>
  </si>
  <si>
    <t>Приложение 3</t>
  </si>
  <si>
    <t>01 05 00 00 00 0000 000</t>
  </si>
  <si>
    <t>Изменение остатков средств на счетах по учету средств бюджета</t>
  </si>
  <si>
    <t>01 05 00 00 00 0000 500</t>
  </si>
  <si>
    <t xml:space="preserve"> - 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</si>
  <si>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</si>
  <si>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</si>
  <si>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</si>
  <si>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</si>
  <si>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</si>
  <si>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 xml:space="preserve"> - 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</si>
  <si>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</si>
  <si>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</si>
  <si>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</si>
  <si>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</si>
  <si>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Приложение 1</t>
  </si>
  <si>
    <t>ОТЧЕТ</t>
  </si>
  <si>
    <t>Приложение 2</t>
  </si>
  <si>
    <t>Код вида доходов</t>
  </si>
  <si>
    <t>Код подвида доходов</t>
  </si>
  <si>
    <t>Код КОСГУ</t>
  </si>
  <si>
    <t>1000-3000</t>
  </si>
  <si>
    <t>01012</t>
  </si>
  <si>
    <t>02010</t>
  </si>
  <si>
    <t>1000-2000</t>
  </si>
  <si>
    <t>Функционирование высшего должностного лица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</si>
  <si>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</si>
  <si>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02030</t>
  </si>
  <si>
    <t>05025</t>
  </si>
  <si>
    <t>430</t>
  </si>
  <si>
    <t>Доходы, от продажи земельных участков, государственная собственность на которые не разграниченна и которые находятся в границах поселений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</si>
  <si>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 или) расчетов с использованием платежных карт</t>
  </si>
  <si>
    <t xml:space="preserve">Денежные взыскания (штрафы) за нарушение земельного законодательства </t>
  </si>
  <si>
    <t>25060</t>
  </si>
  <si>
    <t>43000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</si>
  <si>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статьей 20.25 Кодекса Российской Федерации об административных правонарушениях</t>
  </si>
  <si>
    <t>Субсидия на реализацию Программы "Комплексное благоустройство населенных пунктов Камчатского края на 2012-2016 годы"</t>
  </si>
  <si>
    <t>Увеличение прочих остатков денежных средств бюджетов сельского поселения</t>
  </si>
  <si>
    <t>Уменьшение прочих остатков денежных средств бюджетов сельского поселения</t>
  </si>
  <si>
    <t xml:space="preserve">Минимальный налог, зачисляемый в бюджеты субъектов Российской Федерации </t>
  </si>
  <si>
    <t>Дотация на стимулирование достижений наилучших показателей деятельности муниципальных образований</t>
  </si>
  <si>
    <t>Доходы, получаемые в виде арендной платы за земельные участки</t>
  </si>
  <si>
    <t xml:space="preserve">Доходы от продажи материальных и нематериальных активов </t>
  </si>
  <si>
    <t>200</t>
  </si>
  <si>
    <t>Другие вопросы в области жилищно-коммунального хозяйства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</si>
  <si>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</si>
  <si>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06013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</si>
  <si>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</si>
  <si>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05035</t>
  </si>
  <si>
    <t>05045</t>
  </si>
  <si>
    <t>Субвенции бюджетам субъектов Российской Федерации и муниципальных образований - всего, в том числе:</t>
  </si>
  <si>
    <t>Дотации на стимулирование достижений наилучших  показателей деятельности муниципальных образований</t>
  </si>
  <si>
    <t>за счет средств краевого бюджета</t>
  </si>
  <si>
    <t>01 05 02 01 05 0000 510</t>
  </si>
  <si>
    <t>01 05 02 01 05 0000 610</t>
  </si>
  <si>
    <t>НАЛОГОВЫЕ И НЕНАЛОГОВЫЕ ДОХОДЫ - всего, в том числе:</t>
  </si>
  <si>
    <t>Наименование показателя</t>
  </si>
  <si>
    <t>Безвозмездные поступления-всего, в том числе:</t>
  </si>
  <si>
    <t>151</t>
  </si>
  <si>
    <t>Субсидии бюджетам субъектов Российской Федерации и муниципальных образований (межбюджетные трансферты)</t>
  </si>
  <si>
    <t xml:space="preserve"> за счет средств федерального бюджета</t>
  </si>
  <si>
    <t>04999</t>
  </si>
  <si>
    <t>130</t>
  </si>
  <si>
    <t>Дотации бюджетам муниципальных районов на выравнивание бюджетной обеспеченности</t>
  </si>
  <si>
    <t>Учреждения по обеспечению хозяйственного обслуживания</t>
  </si>
  <si>
    <t>Субвенции на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</si>
  <si>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Прочие налоги и сборы (по отмененным местным налогам и сборам)</t>
  </si>
  <si>
    <t>Земельный налог</t>
  </si>
  <si>
    <t>Налоги на имущество физических лиц</t>
  </si>
  <si>
    <t>Дотация на поддержку мер по обеспечению мер сбалансированности бюджетов</t>
  </si>
  <si>
    <t>Доходы от продажи услуг, оказываемых учреждениями, находящимися в ведении органов местного самоуправления муниципальных районов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</si>
  <si>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</si>
  <si>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</t>
  </si>
  <si>
    <t>110</t>
  </si>
  <si>
    <t>Налог на прибыль организаций</t>
  </si>
  <si>
    <t>02000</t>
  </si>
  <si>
    <t>Налоги на имущество организаций</t>
  </si>
  <si>
    <t>06000</t>
  </si>
  <si>
    <t>04000</t>
  </si>
  <si>
    <t>11</t>
  </si>
  <si>
    <t>05000</t>
  </si>
  <si>
    <t>120</t>
  </si>
  <si>
    <t>13</t>
  </si>
  <si>
    <t>15</t>
  </si>
  <si>
    <t>16</t>
  </si>
  <si>
    <t>03000</t>
  </si>
  <si>
    <t>Иные межбюджетные трансферты</t>
  </si>
  <si>
    <t>Код бюджетной классификации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</si>
  <si>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</si>
  <si>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</si>
  <si>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</si>
  <si>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</si>
  <si>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 xml:space="preserve">Налоги на имущество </t>
  </si>
  <si>
    <t>Государственная пошлина</t>
  </si>
  <si>
    <t>Задолженность по отмененным налогам, сборам и иным обязательным платежам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</si>
  <si>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</si>
  <si>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>Доходы от 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</si>
  <si>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</si>
  <si>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Штрафы, санкции, возмещение ущерба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</si>
  <si>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</si>
  <si>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ИТОГО ДОХОДОВ</t>
  </si>
  <si>
    <t>Доходы от сдачи в аренду имущества, находящегося в муниципальной собственности</t>
  </si>
  <si>
    <t>Прочие доходы от использования имущества и прав, находящихся в муниципальной собственности</t>
  </si>
  <si>
    <t>Резервные фонды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</si>
  <si>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</si>
  <si>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</si>
  <si>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</si>
  <si>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ИТОГО РАСХОДОВ</t>
  </si>
  <si>
    <t>01</t>
  </si>
  <si>
    <t>08</t>
  </si>
  <si>
    <t>05</t>
  </si>
  <si>
    <t>02</t>
  </si>
  <si>
    <t>09</t>
  </si>
  <si>
    <t>Обеспечение первичной пожарной безопасности</t>
  </si>
  <si>
    <t xml:space="preserve">об исполнении доходов бюджета сельского поселения "село Средние  Пахачи" по кодам видов доходов, подвидов доходов, </t>
  </si>
  <si>
    <t>к Решению Совета депутатов  муниципального образования сельского поселения "село Средние Пахачи""</t>
  </si>
  <si>
    <t>6.</t>
  </si>
  <si>
    <t>7.</t>
  </si>
  <si>
    <t>935</t>
  </si>
  <si>
    <t>Закупка товаров, работ и услуг для государственных (муниципальных) нужд</t>
  </si>
  <si>
    <t>Обеспечение пожарной безопасности</t>
  </si>
  <si>
    <t>Приложение 4</t>
  </si>
  <si>
    <t>"Об исполнении бюджета сельского поселения "село Средние Пахачи" за 2014 год"</t>
  </si>
  <si>
    <t>от 09 февраля 2015 года № 91</t>
  </si>
  <si>
    <t>об исполнении доходов бюджета сельского поселения "село Средние Пахачи" по кодам классификации доходов бюджетов за 2014 год</t>
  </si>
  <si>
    <t>классификации операций сектора государственного управления, относящихся к доходам бюджета, за 2014 год</t>
  </si>
  <si>
    <t>об исполнении расходов бюджета сельского поселения "село Средние Пахачи" за 2014 год по разделам и подразделам классификации расходов бюджетов</t>
  </si>
  <si>
    <t>об исполнении источников финансирования дефицита бюджета сельского поселения "село Средние  Пахачи" по кодам классификации источников финансирования дефицитов бюджетов за 2014 год</t>
  </si>
  <si>
    <t>Источники финансирования дефицита бюджета сельского поселения "село Средние Пахачи":</t>
  </si>
  <si>
    <t>02230</t>
  </si>
  <si>
    <t>Доходы от уплаты акцизов на дизельное топливо</t>
  </si>
  <si>
    <t>02240</t>
  </si>
  <si>
    <t>02250</t>
  </si>
  <si>
    <t>02260</t>
  </si>
  <si>
    <r>
      <t xml:space="preserve">Субсидия на реализацию </t>
    </r>
    <r>
      <rPr>
        <b/>
        <i/>
        <sz val="9"/>
        <rFont val="Times New Roman"/>
        <family val="1"/>
        <charset val="204"/>
      </rPr>
      <t>Программы</t>
    </r>
    <r>
      <rPr>
        <i/>
        <sz val="9"/>
        <rFont val="Times New Roman"/>
        <family val="1"/>
        <charset val="204"/>
      </rPr>
      <t xml:space="preserve"> "Энергоэффективносить и повышение энергетической эффективности"</t>
    </r>
  </si>
  <si>
    <t>Субсидии на реализацию программы " Чистая вода"</t>
  </si>
  <si>
    <t>Иные МБТ на развитие физической культуры и спорта</t>
  </si>
  <si>
    <t>Иные МБТ налог на имущество организаций</t>
  </si>
  <si>
    <t>Иные МБТ на реализацию мероприятий по профилактике преступлений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</si>
  <si>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поселений (за исключением земельных участков муниципальных автономных учреждений)</t>
  </si>
  <si>
    <t xml:space="preserve">Доходы,получаемые в виде арендной платы,а так же средства от продажи права на заключение договоров аренды за земли, находящиеся в собственности муниципальных поселений (за исключение земельных участков муниципальных бюджетных и автономных учреждений) </t>
  </si>
  <si>
    <t>Доходы, от сдачи в аренду имущества, находящегося в оперативном управлении органов управления муниципальных поселений и созданных ими учреждений ( 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</si>
  <si>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муниципальных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</si>
  <si>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Платежи, взимаемые организациями муниципальных поселений за выполнение определенных функций</t>
  </si>
  <si>
    <t>Прочие поступления от денежных взысканий (штрафов) и иных сумм в возмещение ущерба, зачисляемые в бюджеты муниципальных поселений</t>
  </si>
  <si>
    <t>Невыясненные поступления, зачисляемые в бюджеты муниципальных поселений</t>
  </si>
  <si>
    <t>Доходы бюджетов муниципальных поселений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</si>
  <si>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поселений</t>
  </si>
  <si>
    <t>Дотации бюджетам муниципальных поселений на выравнивание бюджетной обеспеченности</t>
  </si>
  <si>
    <t>Дотации бюджетам муниципальных поселений на поддержку мер по обеспечению сбалансированности бюджетов</t>
  </si>
  <si>
    <t>Осуществление  полномочий  по  государственной регистрации актов гражданского состояния</t>
  </si>
  <si>
    <t>Дорожный Фонд</t>
  </si>
  <si>
    <t>9</t>
  </si>
  <si>
    <t>9905930</t>
  </si>
  <si>
    <t>9904033</t>
  </si>
  <si>
    <t>главного распоряди-теля средств краевого бюджета</t>
  </si>
  <si>
    <t>раздела, подраздела</t>
  </si>
  <si>
    <t>целевой статьи</t>
  </si>
  <si>
    <t xml:space="preserve">вида расходов </t>
  </si>
  <si>
    <t>КОСГУ</t>
  </si>
  <si>
    <t>ВСЕГО РАСХОДОВ:</t>
  </si>
  <si>
    <t>Высшее должностное лицо органа местного самоуправления</t>
  </si>
  <si>
    <t>0102</t>
  </si>
  <si>
    <t/>
  </si>
  <si>
    <t>Расходы на выплаты персоналу органов местного самоуправления</t>
  </si>
  <si>
    <t>Заработная плата</t>
  </si>
  <si>
    <t>121</t>
  </si>
  <si>
    <t>211</t>
  </si>
  <si>
    <t>Начисления на выплаты по оплате труда</t>
  </si>
  <si>
    <t>213</t>
  </si>
  <si>
    <t>0104</t>
  </si>
  <si>
    <t>244</t>
  </si>
  <si>
    <t>212</t>
  </si>
  <si>
    <t>Прочие выплаты</t>
  </si>
  <si>
    <t>Услуги связи</t>
  </si>
  <si>
    <t>242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</si>
  <si>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</si>
  <si>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</si>
  <si>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</si>
  <si>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</si>
  <si>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</si>
  <si>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</si>
  <si>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</si>
  <si>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</si>
  <si>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</si>
  <si>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Уплата налогов, сборов и иных платежей</t>
  </si>
  <si>
    <t>290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</si>
  <si>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</si>
  <si>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</si>
  <si>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</si>
  <si>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</si>
  <si>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0106</t>
  </si>
  <si>
    <t>0111004</t>
  </si>
  <si>
    <t>Выполнение полномочий по решению вопросов местного значения в соответствии с заключенными соглашениями</t>
  </si>
  <si>
    <t>540</t>
  </si>
  <si>
    <t>251</t>
  </si>
  <si>
    <t>0111</t>
  </si>
  <si>
    <t>0121003</t>
  </si>
  <si>
    <t>Резервные фонды исполнительных органов государственной</t>
  </si>
  <si>
    <t>0113</t>
  </si>
  <si>
    <t>Расходы на выплаты персоналу государственных (муниципальных) органов</t>
  </si>
  <si>
    <t>111</t>
  </si>
  <si>
    <t>Обеспечение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</si>
  <si>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Расходы за счет краевого бюджета</t>
  </si>
  <si>
    <t>0203</t>
  </si>
  <si>
    <t>Расходы за счет средств федерального бюджета</t>
  </si>
  <si>
    <t>Расходы на выплаты персоналу в целях обеспечения выполнения функций государственными (муниципальными) органами , казенными учреждениями, органами управления государственными внебюджетными фондами</t>
  </si>
  <si>
    <t>0304</t>
  </si>
  <si>
    <t>Осуществление государственных полномочий на государственную регистрацию актов гражданского состояния</t>
  </si>
  <si>
    <t>Расходы за счет средств краевого бюджета</t>
  </si>
  <si>
    <t>0309</t>
  </si>
  <si>
    <t>0210999.</t>
  </si>
  <si>
    <t>0310</t>
  </si>
  <si>
    <t>0310999.</t>
  </si>
  <si>
    <t>0501</t>
  </si>
  <si>
    <t>0410999.</t>
  </si>
  <si>
    <t>Уличное освещение</t>
  </si>
  <si>
    <t>0503</t>
  </si>
  <si>
    <t>0510999.</t>
  </si>
  <si>
    <t>Озеленение</t>
  </si>
  <si>
    <t>0540999.</t>
  </si>
  <si>
    <t>Содержание мест захоронения</t>
  </si>
  <si>
    <t>0550999.</t>
  </si>
  <si>
    <t>Прочие мероприятия в области благоустройства</t>
  </si>
  <si>
    <t>0560999.</t>
  </si>
  <si>
    <t>КУЛЬТУРА</t>
  </si>
  <si>
    <t>0801</t>
  </si>
  <si>
    <t>0611005.</t>
  </si>
  <si>
    <t>611</t>
  </si>
  <si>
    <t>241</t>
  </si>
  <si>
    <t>БИБЛИОТЕКА</t>
  </si>
  <si>
    <t xml:space="preserve">ОТЧЕТ об исполнении расходов бюджета сельского поселения "село Средние Пахачи" за 2014 год по разделам, подразделам, целевым статьям и видам расходов классификации расходов бюджетов в ведомственной структуре расходов </t>
  </si>
  <si>
    <t>8</t>
  </si>
  <si>
    <t>Утвеждено на 2014 год</t>
  </si>
  <si>
    <t>9904039</t>
  </si>
  <si>
    <t>852</t>
  </si>
  <si>
    <t>Защита  населения  и  территории  от   ЧС природного и техногенного характера, ГО</t>
  </si>
  <si>
    <t>0414003.</t>
  </si>
  <si>
    <t>0514006.</t>
  </si>
  <si>
    <t>0409</t>
  </si>
  <si>
    <t>0412</t>
  </si>
  <si>
    <t>0514006</t>
  </si>
  <si>
    <t>0554006</t>
  </si>
  <si>
    <t>0564006.</t>
  </si>
  <si>
    <t>Прочие мероприятия в области жилищного хозяйства</t>
  </si>
  <si>
    <t>0505</t>
  </si>
  <si>
    <t>9901006</t>
  </si>
  <si>
    <t>0611006</t>
  </si>
  <si>
    <t>Физическая культура и спорт</t>
  </si>
  <si>
    <t>ФИЗИЧЕСКАЯ КУЛЬТУРА И СПОРТ</t>
  </si>
  <si>
    <t>1101</t>
  </si>
  <si>
    <t>0910999</t>
  </si>
  <si>
    <t>0530999</t>
  </si>
  <si>
    <t>1310999</t>
  </si>
  <si>
    <t>Субсидия на реализацию программы "Устойчивое развитие малочисленных народов Севера, Сибири и Дальнего Востока, проживающих в Олюторском муниципальном районе на 2013 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</si>
</sst>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79" formatCode="0.00000"/>
    <numFmt numFmtId="187" formatCode="#,##0.00000"/>
  </numFmts>
  <fonts count="5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i/>
      <sz val="8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family val="2"/>
      <charset val="204"/>
    </font>
    <font>
      <sz val="8"/>
      <color indexed="8"/>
      <name val="Arial Cyr"/>
      <family val="2"/>
      <charset val="204"/>
    </font>
    <font>
      <b/>
      <i/>
      <sz val="12"/>
      <name val="Arial Cyr"/>
      <family val="2"/>
      <charset val="204"/>
    </font>
    <font>
      <b/>
      <i/>
      <sz val="9"/>
      <name val="Arial Cyr"/>
      <family val="2"/>
      <charset val="204"/>
    </font>
    <font>
      <i/>
      <sz val="9"/>
      <name val="Arial Cyr"/>
      <family val="2"/>
      <charset val="204"/>
    </font>
    <font>
      <b/>
      <sz val="7"/>
      <color indexed="8"/>
      <name val="Arial CYR"/>
      <family val="2"/>
      <charset val="204"/>
    </font>
    <font>
      <sz val="7"/>
      <color indexed="8"/>
      <name val="Arial Cyr"/>
      <family val="2"/>
      <charset val="204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Arial CYR"/>
      <charset val="204"/>
    </font>
    <font>
      <sz val="12"/>
      <name val="Times New Roman"/>
      <family val="1"/>
      <charset val="204"/>
    </font>
    <font>
      <b/>
      <sz val="9"/>
      <name val="Arial Cyr"/>
      <charset val="204"/>
    </font>
    <font>
      <i/>
      <sz val="8"/>
      <name val="Arial CYR"/>
      <charset val="204"/>
    </font>
    <font>
      <sz val="12"/>
      <name val="Times New Roman"/>
      <family val="1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  <font>
      <sz val="9"/>
      <name val="Arial Cyr"/>
      <charset val="204"/>
    </font>
    <font>
      <i/>
      <sz val="8"/>
      <name val="Times New Roman"/>
      <family val="1"/>
      <charset val="204"/>
    </font>
    <font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sz val="7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 CYR"/>
      <family val="1"/>
      <charset val="204"/>
    </font>
    <font>
      <sz val="12"/>
      <name val="Arial"/>
      <family val="2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22" fillId="0" borderId="1" applyNumberFormat="0" applyFill="0" applyAlignment="0" applyProtection="0"/>
    <xf numFmtId="44" fontId="28" fillId="0" borderId="0" applyFont="0" applyFill="0" applyBorder="0" applyAlignment="0" applyProtection="0"/>
    <xf numFmtId="0" fontId="35" fillId="0" borderId="0"/>
    <xf numFmtId="0" fontId="28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</cellStyleXfs>
  <cellXfs count="291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49" fontId="15" fillId="0" borderId="2" xfId="0" applyNumberFormat="1" applyFont="1" applyFill="1" applyBorder="1" applyAlignment="1">
      <alignment horizontal="center"/>
    </xf>
    <xf numFmtId="49" fontId="14" fillId="0" borderId="2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Fill="1"/>
    <xf numFmtId="4" fontId="0" fillId="0" borderId="0" xfId="0" applyNumberFormat="1"/>
    <xf numFmtId="4" fontId="0" fillId="0" borderId="0" xfId="0" applyNumberFormat="1" applyFill="1"/>
    <xf numFmtId="0" fontId="5" fillId="0" borderId="2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5" fillId="0" borderId="0" xfId="7" applyFont="1" applyAlignment="1">
      <alignment horizontal="right"/>
    </xf>
    <xf numFmtId="0" fontId="20" fillId="0" borderId="0" xfId="0" applyFont="1" applyFill="1" applyAlignment="1">
      <alignment vertical="center"/>
    </xf>
    <xf numFmtId="187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 wrapText="1"/>
    </xf>
    <xf numFmtId="187" fontId="20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187" fontId="19" fillId="0" borderId="0" xfId="0" applyNumberFormat="1" applyFont="1" applyFill="1" applyAlignment="1">
      <alignment vertical="center"/>
    </xf>
    <xf numFmtId="187" fontId="19" fillId="0" borderId="0" xfId="0" applyNumberFormat="1" applyFont="1" applyAlignment="1">
      <alignment vertical="center"/>
    </xf>
    <xf numFmtId="0" fontId="0" fillId="0" borderId="0" xfId="0" applyAlignment="1"/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26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 horizontal="right"/>
    </xf>
    <xf numFmtId="0" fontId="35" fillId="0" borderId="0" xfId="0" applyFont="1" applyFill="1"/>
    <xf numFmtId="0" fontId="0" fillId="0" borderId="0" xfId="0" applyFill="1" applyAlignment="1">
      <alignment horizontal="right"/>
    </xf>
    <xf numFmtId="3" fontId="8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26" fillId="0" borderId="3" xfId="0" applyFont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37" fillId="0" borderId="3" xfId="0" applyFont="1" applyBorder="1" applyAlignment="1">
      <alignment horizontal="center" vertical="center" wrapText="1"/>
    </xf>
    <xf numFmtId="0" fontId="38" fillId="0" borderId="0" xfId="0" applyFont="1" applyFill="1" applyAlignment="1">
      <alignment vertical="center"/>
    </xf>
    <xf numFmtId="0" fontId="36" fillId="0" borderId="2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vertical="center" wrapText="1"/>
    </xf>
    <xf numFmtId="187" fontId="36" fillId="0" borderId="2" xfId="0" applyNumberFormat="1" applyFont="1" applyFill="1" applyBorder="1" applyAlignment="1">
      <alignment vertical="center"/>
    </xf>
    <xf numFmtId="49" fontId="36" fillId="0" borderId="2" xfId="0" applyNumberFormat="1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left" vertical="center" wrapText="1"/>
    </xf>
    <xf numFmtId="187" fontId="36" fillId="2" borderId="2" xfId="0" applyNumberFormat="1" applyFont="1" applyFill="1" applyBorder="1" applyAlignment="1">
      <alignment vertical="center"/>
    </xf>
    <xf numFmtId="49" fontId="22" fillId="0" borderId="2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left" vertical="center" wrapText="1" indent="1"/>
    </xf>
    <xf numFmtId="187" fontId="22" fillId="2" borderId="2" xfId="0" applyNumberFormat="1" applyFont="1" applyFill="1" applyBorder="1" applyAlignment="1">
      <alignment vertical="center"/>
    </xf>
    <xf numFmtId="0" fontId="22" fillId="0" borderId="2" xfId="0" applyFont="1" applyFill="1" applyBorder="1" applyAlignment="1">
      <alignment horizontal="left" vertical="center" wrapText="1" indent="2"/>
    </xf>
    <xf numFmtId="0" fontId="36" fillId="0" borderId="2" xfId="0" applyFont="1" applyFill="1" applyBorder="1" applyAlignment="1">
      <alignment horizontal="left" vertical="center" wrapText="1" indent="1"/>
    </xf>
    <xf numFmtId="179" fontId="0" fillId="0" borderId="0" xfId="0" applyNumberFormat="1" applyFill="1"/>
    <xf numFmtId="0" fontId="2" fillId="0" borderId="2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 vertical="center"/>
    </xf>
    <xf numFmtId="0" fontId="34" fillId="0" borderId="0" xfId="0" applyFont="1" applyFill="1"/>
    <xf numFmtId="0" fontId="2" fillId="0" borderId="2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/>
    </xf>
    <xf numFmtId="0" fontId="7" fillId="0" borderId="4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13" fillId="0" borderId="4" xfId="0" applyFont="1" applyFill="1" applyBorder="1" applyAlignment="1">
      <alignment horizontal="left" wrapText="1"/>
    </xf>
    <xf numFmtId="0" fontId="13" fillId="0" borderId="4" xfId="0" applyFont="1" applyFill="1" applyBorder="1" applyAlignment="1">
      <alignment horizontal="left"/>
    </xf>
    <xf numFmtId="0" fontId="23" fillId="0" borderId="4" xfId="0" applyFont="1" applyFill="1" applyBorder="1" applyAlignment="1">
      <alignment horizontal="left" wrapText="1"/>
    </xf>
    <xf numFmtId="0" fontId="11" fillId="0" borderId="4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 wrapText="1"/>
    </xf>
    <xf numFmtId="0" fontId="12" fillId="0" borderId="4" xfId="0" applyFont="1" applyFill="1" applyBorder="1" applyAlignment="1">
      <alignment horizontal="right" wrapText="1"/>
    </xf>
    <xf numFmtId="49" fontId="16" fillId="0" borderId="0" xfId="0" applyNumberFormat="1" applyFont="1" applyFill="1" applyBorder="1" applyAlignment="1">
      <alignment horizontal="center"/>
    </xf>
    <xf numFmtId="49" fontId="14" fillId="0" borderId="5" xfId="0" applyNumberFormat="1" applyFont="1" applyFill="1" applyBorder="1" applyAlignment="1">
      <alignment horizontal="center"/>
    </xf>
    <xf numFmtId="49" fontId="14" fillId="0" borderId="6" xfId="0" applyNumberFormat="1" applyFont="1" applyFill="1" applyBorder="1" applyAlignment="1">
      <alignment horizontal="center"/>
    </xf>
    <xf numFmtId="49" fontId="14" fillId="0" borderId="4" xfId="0" applyNumberFormat="1" applyFont="1" applyFill="1" applyBorder="1" applyAlignment="1">
      <alignment horizontal="center"/>
    </xf>
    <xf numFmtId="49" fontId="15" fillId="0" borderId="5" xfId="0" applyNumberFormat="1" applyFont="1" applyFill="1" applyBorder="1" applyAlignment="1">
      <alignment horizontal="center"/>
    </xf>
    <xf numFmtId="49" fontId="15" fillId="0" borderId="6" xfId="0" applyNumberFormat="1" applyFont="1" applyFill="1" applyBorder="1" applyAlignment="1">
      <alignment horizontal="center"/>
    </xf>
    <xf numFmtId="49" fontId="15" fillId="0" borderId="4" xfId="0" applyNumberFormat="1" applyFont="1" applyFill="1" applyBorder="1" applyAlignment="1">
      <alignment horizontal="center"/>
    </xf>
    <xf numFmtId="49" fontId="16" fillId="0" borderId="6" xfId="0" applyNumberFormat="1" applyFont="1" applyFill="1" applyBorder="1" applyAlignment="1">
      <alignment horizontal="center"/>
    </xf>
    <xf numFmtId="49" fontId="17" fillId="0" borderId="6" xfId="0" applyNumberFormat="1" applyFont="1" applyFill="1" applyBorder="1" applyAlignment="1">
      <alignment horizontal="center"/>
    </xf>
    <xf numFmtId="49" fontId="18" fillId="0" borderId="5" xfId="0" applyNumberFormat="1" applyFont="1" applyFill="1" applyBorder="1" applyAlignment="1">
      <alignment horizontal="center"/>
    </xf>
    <xf numFmtId="49" fontId="18" fillId="0" borderId="6" xfId="0" applyNumberFormat="1" applyFont="1" applyFill="1" applyBorder="1" applyAlignment="1">
      <alignment horizontal="center"/>
    </xf>
    <xf numFmtId="49" fontId="18" fillId="0" borderId="4" xfId="0" applyNumberFormat="1" applyFont="1" applyFill="1" applyBorder="1" applyAlignment="1">
      <alignment horizontal="center"/>
    </xf>
    <xf numFmtId="49" fontId="15" fillId="0" borderId="7" xfId="0" applyNumberFormat="1" applyFont="1" applyFill="1" applyBorder="1" applyAlignment="1">
      <alignment horizontal="center"/>
    </xf>
    <xf numFmtId="49" fontId="15" fillId="0" borderId="8" xfId="0" applyNumberFormat="1" applyFont="1" applyFill="1" applyBorder="1" applyAlignment="1">
      <alignment horizontal="center"/>
    </xf>
    <xf numFmtId="49" fontId="15" fillId="0" borderId="9" xfId="0" applyNumberFormat="1" applyFont="1" applyFill="1" applyBorder="1" applyAlignment="1">
      <alignment horizontal="center"/>
    </xf>
    <xf numFmtId="49" fontId="16" fillId="0" borderId="6" xfId="0" applyNumberFormat="1" applyFont="1" applyFill="1" applyBorder="1"/>
    <xf numFmtId="0" fontId="26" fillId="0" borderId="2" xfId="6" applyFont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3" fontId="33" fillId="0" borderId="2" xfId="0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/>
    </xf>
    <xf numFmtId="0" fontId="32" fillId="0" borderId="10" xfId="0" applyFont="1" applyBorder="1" applyAlignment="1">
      <alignment wrapText="1"/>
    </xf>
    <xf numFmtId="0" fontId="24" fillId="0" borderId="4" xfId="0" applyFont="1" applyFill="1" applyBorder="1" applyAlignment="1">
      <alignment horizontal="left" wrapText="1"/>
    </xf>
    <xf numFmtId="0" fontId="40" fillId="0" borderId="0" xfId="0" applyFont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 vertical="center" wrapText="1"/>
    </xf>
    <xf numFmtId="49" fontId="0" fillId="0" borderId="0" xfId="0" applyNumberFormat="1"/>
    <xf numFmtId="49" fontId="1" fillId="0" borderId="0" xfId="0" applyNumberFormat="1" applyFont="1"/>
    <xf numFmtId="0" fontId="1" fillId="0" borderId="0" xfId="0" applyFont="1"/>
    <xf numFmtId="0" fontId="19" fillId="0" borderId="0" xfId="0" applyFont="1"/>
    <xf numFmtId="0" fontId="19" fillId="0" borderId="0" xfId="0" applyFont="1" applyFill="1"/>
    <xf numFmtId="0" fontId="19" fillId="0" borderId="0" xfId="0" applyFont="1" applyFill="1" applyAlignment="1">
      <alignment horizontal="right"/>
    </xf>
    <xf numFmtId="0" fontId="26" fillId="0" borderId="2" xfId="0" applyFont="1" applyFill="1" applyBorder="1" applyAlignment="1">
      <alignment wrapText="1"/>
    </xf>
    <xf numFmtId="0" fontId="31" fillId="0" borderId="0" xfId="0" applyFont="1" applyFill="1" applyAlignment="1">
      <alignment horizontal="center"/>
    </xf>
    <xf numFmtId="0" fontId="43" fillId="0" borderId="0" xfId="0" applyFont="1" applyFill="1" applyAlignment="1">
      <alignment horizontal="right"/>
    </xf>
    <xf numFmtId="0" fontId="35" fillId="0" borderId="0" xfId="0" applyFont="1" applyFill="1" applyBorder="1" applyAlignment="1">
      <alignment horizontal="right"/>
    </xf>
    <xf numFmtId="0" fontId="35" fillId="0" borderId="0" xfId="0" applyFont="1" applyFill="1" applyAlignment="1">
      <alignment horizontal="center"/>
    </xf>
    <xf numFmtId="0" fontId="22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7" fillId="0" borderId="2" xfId="0" applyFont="1" applyBorder="1" applyAlignment="1">
      <alignment horizontal="center" vertical="center" wrapText="1"/>
    </xf>
    <xf numFmtId="0" fontId="26" fillId="0" borderId="0" xfId="0" applyFont="1" applyAlignment="1">
      <alignment horizontal="right" vertical="center"/>
    </xf>
    <xf numFmtId="0" fontId="19" fillId="0" borderId="0" xfId="0" applyFont="1" applyFill="1" applyAlignment="1">
      <alignment horizontal="center"/>
    </xf>
    <xf numFmtId="0" fontId="39" fillId="0" borderId="0" xfId="0" applyFont="1" applyFill="1" applyAlignment="1">
      <alignment horizontal="left"/>
    </xf>
    <xf numFmtId="0" fontId="26" fillId="0" borderId="0" xfId="0" applyFont="1" applyAlignment="1">
      <alignment vertical="center"/>
    </xf>
    <xf numFmtId="0" fontId="26" fillId="0" borderId="0" xfId="0" applyFont="1" applyFill="1" applyAlignment="1">
      <alignment horizontal="center"/>
    </xf>
    <xf numFmtId="0" fontId="22" fillId="2" borderId="0" xfId="0" applyFont="1" applyFill="1" applyAlignment="1">
      <alignment horizontal="right"/>
    </xf>
    <xf numFmtId="0" fontId="19" fillId="0" borderId="0" xfId="0" applyFont="1" applyAlignment="1">
      <alignment horizontal="right" vertical="center"/>
    </xf>
    <xf numFmtId="0" fontId="19" fillId="0" borderId="0" xfId="0" applyFont="1" applyFill="1" applyBorder="1" applyAlignment="1">
      <alignment horizontal="right" wrapText="1"/>
    </xf>
    <xf numFmtId="3" fontId="27" fillId="0" borderId="2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3" fontId="26" fillId="0" borderId="2" xfId="0" applyNumberFormat="1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49" fontId="27" fillId="0" borderId="2" xfId="0" applyNumberFormat="1" applyFont="1" applyBorder="1" applyAlignment="1">
      <alignment horizontal="center" vertical="center"/>
    </xf>
    <xf numFmtId="0" fontId="27" fillId="0" borderId="2" xfId="0" applyFont="1" applyBorder="1" applyAlignment="1">
      <alignment vertical="center"/>
    </xf>
    <xf numFmtId="187" fontId="27" fillId="0" borderId="2" xfId="0" applyNumberFormat="1" applyFont="1" applyBorder="1" applyAlignment="1">
      <alignment vertical="center"/>
    </xf>
    <xf numFmtId="49" fontId="26" fillId="0" borderId="2" xfId="0" applyNumberFormat="1" applyFont="1" applyBorder="1" applyAlignment="1">
      <alignment horizontal="center" vertical="center"/>
    </xf>
    <xf numFmtId="0" fontId="26" fillId="0" borderId="2" xfId="0" applyFont="1" applyBorder="1" applyAlignment="1">
      <alignment vertical="center" wrapText="1"/>
    </xf>
    <xf numFmtId="187" fontId="26" fillId="0" borderId="2" xfId="0" applyNumberFormat="1" applyFont="1" applyFill="1" applyBorder="1" applyAlignment="1">
      <alignment vertical="center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27" fillId="0" borderId="2" xfId="0" applyFont="1" applyBorder="1" applyAlignment="1">
      <alignment vertical="center" wrapText="1"/>
    </xf>
    <xf numFmtId="0" fontId="26" fillId="0" borderId="2" xfId="0" applyFont="1" applyBorder="1" applyAlignment="1"/>
    <xf numFmtId="187" fontId="26" fillId="0" borderId="2" xfId="0" applyNumberFormat="1" applyFont="1" applyBorder="1" applyAlignment="1">
      <alignment vertical="center"/>
    </xf>
    <xf numFmtId="49" fontId="27" fillId="0" borderId="2" xfId="0" applyNumberFormat="1" applyFont="1" applyBorder="1" applyAlignment="1">
      <alignment vertical="center"/>
    </xf>
    <xf numFmtId="0" fontId="7" fillId="0" borderId="2" xfId="0" applyFont="1" applyFill="1" applyBorder="1" applyAlignment="1">
      <alignment horizontal="left" wrapText="1"/>
    </xf>
    <xf numFmtId="0" fontId="32" fillId="0" borderId="0" xfId="0" applyFont="1" applyBorder="1" applyAlignment="1">
      <alignment wrapText="1"/>
    </xf>
    <xf numFmtId="49" fontId="15" fillId="0" borderId="11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187" fontId="0" fillId="0" borderId="0" xfId="0" applyNumberFormat="1" applyFill="1"/>
    <xf numFmtId="49" fontId="18" fillId="0" borderId="2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187" fontId="26" fillId="0" borderId="2" xfId="0" applyNumberFormat="1" applyFont="1" applyFill="1" applyBorder="1" applyAlignment="1"/>
    <xf numFmtId="187" fontId="26" fillId="0" borderId="2" xfId="0" applyNumberFormat="1" applyFont="1" applyBorder="1" applyAlignment="1"/>
    <xf numFmtId="0" fontId="30" fillId="0" borderId="2" xfId="0" applyFont="1" applyFill="1" applyBorder="1" applyAlignment="1">
      <alignment horizontal="left" wrapText="1"/>
    </xf>
    <xf numFmtId="49" fontId="46" fillId="0" borderId="2" xfId="0" applyNumberFormat="1" applyFont="1" applyFill="1" applyBorder="1" applyAlignment="1">
      <alignment horizontal="center"/>
    </xf>
    <xf numFmtId="0" fontId="44" fillId="2" borderId="2" xfId="0" applyFont="1" applyFill="1" applyBorder="1" applyAlignment="1">
      <alignment horizontal="left" wrapText="1"/>
    </xf>
    <xf numFmtId="0" fontId="0" fillId="2" borderId="0" xfId="0" applyFill="1"/>
    <xf numFmtId="187" fontId="4" fillId="2" borderId="2" xfId="0" applyNumberFormat="1" applyFont="1" applyFill="1" applyBorder="1" applyAlignment="1">
      <alignment horizontal="right"/>
    </xf>
    <xf numFmtId="187" fontId="6" fillId="2" borderId="2" xfId="0" applyNumberFormat="1" applyFont="1" applyFill="1" applyBorder="1" applyAlignment="1"/>
    <xf numFmtId="187" fontId="5" fillId="2" borderId="2" xfId="0" applyNumberFormat="1" applyFont="1" applyFill="1" applyBorder="1" applyAlignment="1"/>
    <xf numFmtId="187" fontId="29" fillId="2" borderId="2" xfId="0" applyNumberFormat="1" applyFont="1" applyFill="1" applyBorder="1"/>
    <xf numFmtId="187" fontId="23" fillId="2" borderId="2" xfId="0" applyNumberFormat="1" applyFont="1" applyFill="1" applyBorder="1" applyAlignment="1"/>
    <xf numFmtId="187" fontId="6" fillId="2" borderId="2" xfId="0" applyNumberFormat="1" applyFont="1" applyFill="1" applyBorder="1"/>
    <xf numFmtId="187" fontId="23" fillId="2" borderId="2" xfId="0" applyNumberFormat="1" applyFont="1" applyFill="1" applyBorder="1"/>
    <xf numFmtId="187" fontId="6" fillId="2" borderId="2" xfId="0" applyNumberFormat="1" applyFont="1" applyFill="1" applyBorder="1" applyAlignment="1">
      <alignment horizontal="right"/>
    </xf>
    <xf numFmtId="187" fontId="29" fillId="2" borderId="2" xfId="0" applyNumberFormat="1" applyFont="1" applyFill="1" applyBorder="1" applyAlignment="1">
      <alignment horizontal="right"/>
    </xf>
    <xf numFmtId="187" fontId="23" fillId="2" borderId="2" xfId="0" applyNumberFormat="1" applyFont="1" applyFill="1" applyBorder="1" applyAlignment="1">
      <alignment horizontal="right"/>
    </xf>
    <xf numFmtId="187" fontId="34" fillId="2" borderId="2" xfId="0" applyNumberFormat="1" applyFont="1" applyFill="1" applyBorder="1"/>
    <xf numFmtId="187" fontId="2" fillId="2" borderId="2" xfId="0" applyNumberFormat="1" applyFont="1" applyFill="1" applyBorder="1"/>
    <xf numFmtId="187" fontId="4" fillId="2" borderId="2" xfId="0" applyNumberFormat="1" applyFont="1" applyFill="1" applyBorder="1" applyAlignment="1"/>
    <xf numFmtId="187" fontId="4" fillId="2" borderId="2" xfId="8" applyNumberFormat="1" applyFont="1" applyFill="1" applyBorder="1" applyAlignment="1"/>
    <xf numFmtId="187" fontId="37" fillId="2" borderId="2" xfId="8" applyNumberFormat="1" applyFont="1" applyFill="1" applyBorder="1" applyAlignment="1"/>
    <xf numFmtId="187" fontId="5" fillId="2" borderId="2" xfId="8" applyNumberFormat="1" applyFont="1" applyFill="1" applyBorder="1" applyAlignment="1"/>
    <xf numFmtId="187" fontId="23" fillId="2" borderId="2" xfId="8" applyNumberFormat="1" applyFont="1" applyFill="1" applyBorder="1" applyAlignment="1"/>
    <xf numFmtId="187" fontId="5" fillId="2" borderId="2" xfId="0" applyNumberFormat="1" applyFont="1" applyFill="1" applyBorder="1" applyAlignment="1">
      <alignment horizontal="right" wrapText="1"/>
    </xf>
    <xf numFmtId="187" fontId="29" fillId="2" borderId="2" xfId="0" applyNumberFormat="1" applyFont="1" applyFill="1" applyBorder="1" applyAlignment="1"/>
    <xf numFmtId="187" fontId="23" fillId="2" borderId="2" xfId="0" applyNumberFormat="1" applyFont="1" applyFill="1" applyBorder="1" applyAlignment="1">
      <alignment horizontal="right" vertical="center" wrapText="1"/>
    </xf>
    <xf numFmtId="187" fontId="29" fillId="2" borderId="2" xfId="0" applyNumberFormat="1" applyFont="1" applyFill="1" applyBorder="1" applyAlignment="1">
      <alignment horizontal="right" wrapText="1"/>
    </xf>
    <xf numFmtId="187" fontId="6" fillId="2" borderId="2" xfId="8" applyNumberFormat="1" applyFont="1" applyFill="1" applyBorder="1" applyAlignment="1"/>
    <xf numFmtId="3" fontId="0" fillId="2" borderId="0" xfId="0" applyNumberFormat="1" applyFill="1"/>
    <xf numFmtId="187" fontId="0" fillId="2" borderId="0" xfId="0" applyNumberFormat="1" applyFill="1"/>
    <xf numFmtId="4" fontId="0" fillId="2" borderId="0" xfId="0" applyNumberFormat="1" applyFill="1"/>
    <xf numFmtId="0" fontId="4" fillId="2" borderId="4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 wrapText="1"/>
    </xf>
    <xf numFmtId="0" fontId="13" fillId="2" borderId="4" xfId="0" applyFont="1" applyFill="1" applyBorder="1" applyAlignment="1">
      <alignment horizontal="left" wrapText="1"/>
    </xf>
    <xf numFmtId="0" fontId="13" fillId="2" borderId="4" xfId="0" applyFont="1" applyFill="1" applyBorder="1" applyAlignment="1">
      <alignment horizontal="left"/>
    </xf>
    <xf numFmtId="0" fontId="23" fillId="2" borderId="4" xfId="0" applyFont="1" applyFill="1" applyBorder="1" applyAlignment="1">
      <alignment horizontal="left" wrapText="1"/>
    </xf>
    <xf numFmtId="0" fontId="11" fillId="2" borderId="4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12" fillId="2" borderId="4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left"/>
    </xf>
    <xf numFmtId="187" fontId="0" fillId="0" borderId="0" xfId="0" applyNumberFormat="1"/>
    <xf numFmtId="0" fontId="0" fillId="0" borderId="0" xfId="0" applyBorder="1"/>
    <xf numFmtId="187" fontId="27" fillId="2" borderId="0" xfId="8" applyNumberFormat="1" applyFont="1" applyFill="1" applyBorder="1"/>
    <xf numFmtId="187" fontId="5" fillId="0" borderId="2" xfId="8" applyNumberFormat="1" applyFont="1" applyFill="1" applyBorder="1" applyAlignment="1"/>
    <xf numFmtId="187" fontId="29" fillId="0" borderId="2" xfId="0" applyNumberFormat="1" applyFont="1" applyFill="1" applyBorder="1"/>
    <xf numFmtId="0" fontId="26" fillId="0" borderId="0" xfId="0" applyFont="1" applyAlignment="1"/>
    <xf numFmtId="0" fontId="26" fillId="0" borderId="0" xfId="0" applyFont="1" applyAlignment="1">
      <alignment horizontal="right"/>
    </xf>
    <xf numFmtId="187" fontId="0" fillId="2" borderId="2" xfId="0" applyNumberFormat="1" applyFill="1" applyBorder="1"/>
    <xf numFmtId="10" fontId="34" fillId="2" borderId="2" xfId="0" applyNumberFormat="1" applyFont="1" applyFill="1" applyBorder="1"/>
    <xf numFmtId="49" fontId="27" fillId="0" borderId="2" xfId="0" applyNumberFormat="1" applyFont="1" applyBorder="1" applyAlignment="1">
      <alignment horizontal="center" vertical="center" wrapText="1"/>
    </xf>
    <xf numFmtId="187" fontId="27" fillId="0" borderId="2" xfId="0" applyNumberFormat="1" applyFont="1" applyBorder="1" applyAlignment="1"/>
    <xf numFmtId="187" fontId="27" fillId="0" borderId="2" xfId="0" applyNumberFormat="1" applyFont="1" applyFill="1" applyBorder="1" applyAlignment="1"/>
    <xf numFmtId="10" fontId="26" fillId="0" borderId="2" xfId="0" applyNumberFormat="1" applyFont="1" applyBorder="1"/>
    <xf numFmtId="10" fontId="41" fillId="0" borderId="2" xfId="0" applyNumberFormat="1" applyFont="1" applyFill="1" applyBorder="1" applyAlignment="1">
      <alignment vertical="center"/>
    </xf>
    <xf numFmtId="0" fontId="22" fillId="2" borderId="0" xfId="3" applyFont="1" applyFill="1" applyAlignment="1">
      <alignment horizontal="right"/>
    </xf>
    <xf numFmtId="0" fontId="43" fillId="2" borderId="0" xfId="3" applyFont="1" applyFill="1"/>
    <xf numFmtId="14" fontId="22" fillId="2" borderId="0" xfId="3" applyNumberFormat="1" applyFont="1" applyFill="1" applyAlignment="1">
      <alignment horizontal="right"/>
    </xf>
    <xf numFmtId="0" fontId="35" fillId="2" borderId="0" xfId="3" applyFill="1"/>
    <xf numFmtId="0" fontId="19" fillId="2" borderId="0" xfId="3" applyFont="1" applyFill="1"/>
    <xf numFmtId="0" fontId="47" fillId="2" borderId="0" xfId="3" applyFont="1" applyFill="1" applyAlignment="1">
      <alignment horizontal="right"/>
    </xf>
    <xf numFmtId="0" fontId="35" fillId="2" borderId="0" xfId="3" applyFont="1" applyFill="1"/>
    <xf numFmtId="0" fontId="48" fillId="2" borderId="0" xfId="3" applyFont="1" applyFill="1"/>
    <xf numFmtId="0" fontId="31" fillId="2" borderId="0" xfId="3" applyFont="1" applyFill="1"/>
    <xf numFmtId="0" fontId="51" fillId="2" borderId="0" xfId="3" applyFont="1" applyFill="1"/>
    <xf numFmtId="0" fontId="52" fillId="2" borderId="0" xfId="3" applyFont="1" applyFill="1"/>
    <xf numFmtId="0" fontId="36" fillId="2" borderId="0" xfId="3" applyFont="1" applyFill="1" applyAlignment="1">
      <alignment horizontal="center" vertical="center" wrapText="1"/>
    </xf>
    <xf numFmtId="187" fontId="38" fillId="3" borderId="10" xfId="3" applyNumberFormat="1" applyFont="1" applyFill="1" applyBorder="1" applyAlignment="1">
      <alignment horizontal="right" wrapText="1"/>
    </xf>
    <xf numFmtId="187" fontId="37" fillId="3" borderId="10" xfId="3" applyNumberFormat="1" applyFont="1" applyFill="1" applyBorder="1" applyAlignment="1">
      <alignment horizontal="right" wrapText="1"/>
    </xf>
    <xf numFmtId="10" fontId="38" fillId="3" borderId="10" xfId="3" applyNumberFormat="1" applyFont="1" applyFill="1" applyBorder="1" applyAlignment="1">
      <alignment horizontal="right" wrapText="1"/>
    </xf>
    <xf numFmtId="0" fontId="22" fillId="2" borderId="0" xfId="3" applyFont="1" applyFill="1" applyAlignment="1"/>
    <xf numFmtId="0" fontId="20" fillId="2" borderId="0" xfId="3" applyFont="1" applyFill="1" applyAlignment="1"/>
    <xf numFmtId="0" fontId="19" fillId="2" borderId="0" xfId="3" applyFont="1" applyFill="1" applyAlignment="1"/>
    <xf numFmtId="3" fontId="27" fillId="3" borderId="10" xfId="0" applyNumberFormat="1" applyFont="1" applyFill="1" applyBorder="1" applyAlignment="1">
      <alignment horizontal="center" vertical="center" wrapText="1"/>
    </xf>
    <xf numFmtId="0" fontId="26" fillId="2" borderId="0" xfId="3" applyFont="1" applyFill="1"/>
    <xf numFmtId="0" fontId="27" fillId="3" borderId="10" xfId="0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 vertical="center" wrapText="1"/>
    </xf>
    <xf numFmtId="49" fontId="27" fillId="3" borderId="10" xfId="3" applyNumberFormat="1" applyFont="1" applyFill="1" applyBorder="1" applyAlignment="1">
      <alignment horizontal="center" wrapText="1"/>
    </xf>
    <xf numFmtId="49" fontId="26" fillId="3" borderId="10" xfId="3" applyNumberFormat="1" applyFont="1" applyFill="1" applyBorder="1" applyAlignment="1">
      <alignment horizontal="center" wrapText="1"/>
    </xf>
    <xf numFmtId="49" fontId="27" fillId="3" borderId="10" xfId="3" applyNumberFormat="1" applyFont="1" applyFill="1" applyBorder="1" applyAlignment="1">
      <alignment horizontal="center"/>
    </xf>
    <xf numFmtId="49" fontId="20" fillId="3" borderId="10" xfId="3" applyNumberFormat="1" applyFont="1" applyFill="1" applyBorder="1" applyAlignment="1">
      <alignment horizontal="center"/>
    </xf>
    <xf numFmtId="49" fontId="39" fillId="3" borderId="10" xfId="3" applyNumberFormat="1" applyFont="1" applyFill="1" applyBorder="1" applyAlignment="1">
      <alignment horizontal="center" vertical="center"/>
    </xf>
    <xf numFmtId="49" fontId="20" fillId="3" borderId="10" xfId="3" applyNumberFormat="1" applyFont="1" applyFill="1" applyBorder="1" applyAlignment="1">
      <alignment horizontal="center" vertical="center"/>
    </xf>
    <xf numFmtId="49" fontId="41" fillId="3" borderId="10" xfId="3" applyNumberFormat="1" applyFont="1" applyFill="1" applyBorder="1" applyAlignment="1">
      <alignment horizontal="center"/>
    </xf>
    <xf numFmtId="49" fontId="41" fillId="3" borderId="10" xfId="3" applyNumberFormat="1" applyFont="1" applyFill="1" applyBorder="1" applyAlignment="1">
      <alignment horizontal="right"/>
    </xf>
    <xf numFmtId="49" fontId="19" fillId="3" borderId="10" xfId="3" applyNumberFormat="1" applyFont="1" applyFill="1" applyBorder="1" applyAlignment="1">
      <alignment horizontal="right"/>
    </xf>
    <xf numFmtId="49" fontId="20" fillId="3" borderId="10" xfId="3" applyNumberFormat="1" applyFont="1" applyFill="1" applyBorder="1" applyAlignment="1">
      <alignment horizontal="right"/>
    </xf>
    <xf numFmtId="187" fontId="38" fillId="3" borderId="10" xfId="3" applyNumberFormat="1" applyFont="1" applyFill="1" applyBorder="1" applyAlignment="1">
      <alignment horizontal="right"/>
    </xf>
    <xf numFmtId="49" fontId="39" fillId="3" borderId="10" xfId="3" applyNumberFormat="1" applyFont="1" applyFill="1" applyBorder="1" applyAlignment="1">
      <alignment horizontal="left" wrapText="1"/>
    </xf>
    <xf numFmtId="49" fontId="39" fillId="3" borderId="10" xfId="3" applyNumberFormat="1" applyFont="1" applyFill="1" applyBorder="1" applyAlignment="1">
      <alignment horizontal="center" wrapText="1"/>
    </xf>
    <xf numFmtId="49" fontId="19" fillId="3" borderId="10" xfId="3" applyNumberFormat="1" applyFont="1" applyFill="1" applyBorder="1" applyAlignment="1">
      <alignment horizontal="center" wrapText="1"/>
    </xf>
    <xf numFmtId="49" fontId="20" fillId="3" borderId="10" xfId="3" applyNumberFormat="1" applyFont="1" applyFill="1" applyBorder="1" applyAlignment="1">
      <alignment horizontal="center" wrapText="1"/>
    </xf>
    <xf numFmtId="49" fontId="27" fillId="3" borderId="10" xfId="3" applyNumberFormat="1" applyFont="1" applyFill="1" applyBorder="1" applyAlignment="1">
      <alignment wrapText="1"/>
    </xf>
    <xf numFmtId="187" fontId="37" fillId="3" borderId="10" xfId="3" applyNumberFormat="1" applyFont="1" applyFill="1" applyBorder="1" applyAlignment="1"/>
    <xf numFmtId="10" fontId="37" fillId="3" borderId="10" xfId="3" applyNumberFormat="1" applyFont="1" applyFill="1" applyBorder="1" applyAlignment="1"/>
    <xf numFmtId="49" fontId="26" fillId="3" borderId="10" xfId="3" applyNumberFormat="1" applyFont="1" applyFill="1" applyBorder="1" applyAlignment="1">
      <alignment horizontal="left" wrapText="1"/>
    </xf>
    <xf numFmtId="49" fontId="27" fillId="3" borderId="10" xfId="3" applyNumberFormat="1" applyFont="1" applyFill="1" applyBorder="1" applyAlignment="1">
      <alignment horizontal="left" wrapText="1"/>
    </xf>
    <xf numFmtId="49" fontId="49" fillId="3" borderId="10" xfId="3" applyNumberFormat="1" applyFont="1" applyFill="1" applyBorder="1" applyAlignment="1">
      <alignment horizontal="center" wrapText="1"/>
    </xf>
    <xf numFmtId="49" fontId="50" fillId="3" borderId="10" xfId="3" applyNumberFormat="1" applyFont="1" applyFill="1" applyBorder="1" applyAlignment="1">
      <alignment horizontal="center" wrapText="1"/>
    </xf>
    <xf numFmtId="49" fontId="39" fillId="3" borderId="10" xfId="3" applyNumberFormat="1" applyFont="1" applyFill="1" applyBorder="1" applyAlignment="1">
      <alignment wrapText="1"/>
    </xf>
    <xf numFmtId="0" fontId="38" fillId="3" borderId="2" xfId="0" applyFont="1" applyFill="1" applyBorder="1" applyAlignment="1">
      <alignment vertical="center" wrapText="1"/>
    </xf>
    <xf numFmtId="10" fontId="37" fillId="3" borderId="10" xfId="3" applyNumberFormat="1" applyFont="1" applyFill="1" applyBorder="1" applyAlignment="1">
      <alignment horizontal="right" wrapText="1"/>
    </xf>
    <xf numFmtId="0" fontId="27" fillId="3" borderId="2" xfId="0" applyFont="1" applyFill="1" applyBorder="1" applyAlignment="1">
      <alignment vertical="center" wrapText="1"/>
    </xf>
    <xf numFmtId="49" fontId="38" fillId="3" borderId="10" xfId="3" applyNumberFormat="1" applyFont="1" applyFill="1" applyBorder="1" applyAlignment="1">
      <alignment horizontal="left" wrapText="1"/>
    </xf>
    <xf numFmtId="49" fontId="38" fillId="3" borderId="10" xfId="3" applyNumberFormat="1" applyFont="1" applyFill="1" applyBorder="1" applyAlignment="1">
      <alignment horizontal="center" wrapText="1"/>
    </xf>
    <xf numFmtId="187" fontId="38" fillId="3" borderId="10" xfId="3" applyNumberFormat="1" applyFont="1" applyFill="1" applyBorder="1" applyAlignment="1"/>
    <xf numFmtId="10" fontId="38" fillId="3" borderId="10" xfId="3" applyNumberFormat="1" applyFont="1" applyFill="1" applyBorder="1" applyAlignment="1"/>
    <xf numFmtId="0" fontId="7" fillId="3" borderId="2" xfId="0" applyFont="1" applyFill="1" applyBorder="1" applyAlignment="1">
      <alignment horizontal="left" wrapText="1"/>
    </xf>
    <xf numFmtId="2" fontId="35" fillId="3" borderId="10" xfId="3" applyNumberFormat="1" applyFill="1" applyBorder="1"/>
    <xf numFmtId="0" fontId="26" fillId="0" borderId="0" xfId="0" applyFont="1" applyFill="1" applyAlignment="1">
      <alignment horizontal="right"/>
    </xf>
    <xf numFmtId="49" fontId="10" fillId="0" borderId="13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49" fontId="9" fillId="0" borderId="3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19" fillId="0" borderId="0" xfId="0" applyFont="1" applyAlignment="1"/>
    <xf numFmtId="0" fontId="26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0" fillId="0" borderId="6" xfId="0" applyBorder="1"/>
    <xf numFmtId="0" fontId="0" fillId="0" borderId="4" xfId="0" applyBorder="1"/>
    <xf numFmtId="0" fontId="39" fillId="0" borderId="0" xfId="5" applyFont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/>
    </xf>
    <xf numFmtId="0" fontId="0" fillId="0" borderId="6" xfId="0" applyBorder="1" applyAlignment="1"/>
    <xf numFmtId="0" fontId="0" fillId="0" borderId="4" xfId="0" applyBorder="1" applyAlignment="1"/>
    <xf numFmtId="49" fontId="33" fillId="0" borderId="5" xfId="0" applyNumberFormat="1" applyFont="1" applyFill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26" fillId="0" borderId="0" xfId="0" applyFont="1" applyAlignment="1"/>
    <xf numFmtId="0" fontId="26" fillId="0" borderId="0" xfId="0" applyFont="1" applyAlignment="1">
      <alignment horizontal="right"/>
    </xf>
    <xf numFmtId="0" fontId="31" fillId="0" borderId="0" xfId="0" applyFont="1" applyFill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/>
    </xf>
    <xf numFmtId="49" fontId="27" fillId="3" borderId="10" xfId="3" applyNumberFormat="1" applyFont="1" applyFill="1" applyBorder="1" applyAlignment="1">
      <alignment horizontal="center" vertical="center" wrapText="1"/>
    </xf>
    <xf numFmtId="0" fontId="27" fillId="3" borderId="10" xfId="0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 vertical="center" wrapText="1"/>
    </xf>
    <xf numFmtId="0" fontId="27" fillId="3" borderId="10" xfId="0" applyFont="1" applyFill="1" applyBorder="1" applyAlignment="1">
      <alignment horizontal="center" wrapText="1"/>
    </xf>
    <xf numFmtId="0" fontId="27" fillId="3" borderId="10" xfId="0" applyFont="1" applyFill="1" applyBorder="1" applyAlignment="1"/>
    <xf numFmtId="0" fontId="36" fillId="2" borderId="0" xfId="3" applyFont="1" applyFill="1" applyAlignment="1">
      <alignment horizontal="center" vertical="center" wrapText="1"/>
    </xf>
    <xf numFmtId="49" fontId="38" fillId="3" borderId="10" xfId="3" applyNumberFormat="1" applyFont="1" applyFill="1" applyBorder="1" applyAlignment="1">
      <alignment horizontal="center" wrapText="1"/>
    </xf>
    <xf numFmtId="49" fontId="37" fillId="3" borderId="10" xfId="3" applyNumberFormat="1" applyFont="1" applyFill="1" applyBorder="1" applyAlignment="1">
      <alignment horizontal="center" wrapText="1"/>
    </xf>
    <xf numFmtId="0" fontId="39" fillId="0" borderId="0" xfId="0" applyFont="1" applyAlignment="1">
      <alignment horizontal="center" vertical="center"/>
    </xf>
  </cellXfs>
  <cellStyles count="12">
    <cellStyle name="off" xfId="1"/>
    <cellStyle name="Денежный 2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_Прил. к Закону с поправками" xfId="7"/>
    <cellStyle name="Процентный" xfId="8" builtinId="5"/>
    <cellStyle name="Процентный 2" xfId="9"/>
    <cellStyle name="Процентный 3" xfId="10"/>
    <cellStyle name="Финансовый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4;&#1080;&#1103;/Desktop/&#1057;&#1088;&#1077;&#1076;&#1085;&#1080;&#1077;%20&#1055;&#1072;&#1093;&#1072;&#1095;&#1080;%20&#1055;&#1088;&#1080;&#1083;%20&#1041;&#1102;&#1076;&#1078;&#1077;&#1090;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1\&#1056;&#1072;&#1073;&#1086;&#1095;&#1080;&#1081;%20&#1089;&#1090;&#1086;&#1083;\&#1050;&#1086;&#1087;&#1080;&#1103;%20&#1041;&#1070;&#1044;&#1046;&#1045;&#1058;%202015&#1075;&#1086;&#1076;\&#1054;&#1083;&#1102;&#1090;&#1086;&#1088;&#1089;&#1082;&#1080;&#1081;%20&#1087;&#1086;&#1089;&#1077;&#1083;&#1077;&#1085;&#1080;&#1103;%20&#1073;&#1102;&#1076;&#1078;&#1077;&#1090;%202014%20&#1075;\&#1057;&#1045;&#1051;&#1040;%20&#1073;&#1102;&#1076;&#1078;&#1077;&#1090;&#1099;%202015%20&#1054;&#1083;&#1102;&#1090;&#1086;&#1088;&#1089;&#1082;&#1080;&#1081;%20&#1088;-&#1086;&#1085;\&#1040;&#1087;&#1091;&#1082;&#1072;%202015\&#1055;&#1087;&#1088;&#1080;&#1083;&#1086;&#1078;%20&#1040;&#1087;&#1091;&#1082;&#1072;%20(&#1040;&#1074;&#1090;&#1086;&#1089;&#1086;&#1093;&#1088;&#1072;&#1085;&#1077;&#1085;&#1085;&#1099;&#1081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&#1071;&#1085;&#1072;\&#1056;&#1072;&#1073;&#1086;&#1095;&#1080;&#1081;%20&#1089;&#1090;&#1086;&#1083;\&#1041;&#1070;&#1044;&#1046;&#1045;&#1058;%202010%20&#1075;&#1086;&#1076;\2011%20&#1087;&#1088;&#1086;&#1077;&#1082;&#1090;%20&#1041;&#1102;&#1076;&#1078;&#1077;&#1090;%20&#1089;%20&#1080;&#1079;&#1084;&#1077;&#1085;\&#1042;&#1099;&#1074;&#1077;&#1085;&#1082;&#1072;%202011\&#1042;&#1089;&#1077;%20&#1087;&#1088;&#1080;&#1083;%20&#1042;&#1099;&#1074;&#1077;&#1085;&#1082;&#107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&#1071;&#1085;&#1072;\&#1056;&#1072;&#1073;&#1086;&#1095;&#1080;&#1081;%20&#1089;&#1090;&#1086;&#1083;\&#1041;&#1070;&#1044;&#1046;&#1045;&#1058;%202010%20&#1075;&#1086;&#1076;\4%20&#1074;&#1072;&#1088;&#1080;&#1072;&#1085;&#1090;%20&#1041;&#1102;&#1076;&#1078;&#1077;&#1090;%20&#1089;%20&#1080;&#1079;&#1084;&#1077;&#1085;\&#1040;&#1087;&#1091;&#1082;&#1072;%20&#1048;&#1079;&#1084;&#1077;&#1085;%204%20&#1089;&#1076;&#1077;&#1083;&#1072;&#1085;\&#1042;&#1089;&#1077;%20&#1087;&#1088;&#1080;&#1083;&#1086;&#1078;%20&#1040;&#1087;&#1091;&#1082;&#1072;%20(&#1040;&#1074;&#1090;&#1086;&#1089;&#1086;&#1093;&#1088;&#1072;&#1085;&#1077;&#1085;&#1085;&#1099;&#1081;)%20(&#1040;&#1074;&#1090;&#1086;&#1089;&#1086;&#1093;&#1088;&#1072;&#1085;&#1077;&#1085;&#1085;&#1099;&#1081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&#1071;&#1085;&#1072;\&#1056;&#1072;&#1073;&#1086;&#1095;&#1080;&#1081;%20&#1089;&#1090;&#1086;&#1083;\&#1041;&#1070;&#1044;&#1046;&#1045;&#1058;%202010%20&#1075;&#1086;&#1076;\4%20&#1074;&#1072;&#1088;&#1080;&#1072;&#1085;&#1090;%20&#1041;&#1102;&#1076;&#1078;&#1077;&#1090;%20&#1089;%20&#1080;&#1079;&#1084;&#1077;&#1085;\&#1057;&#1088;&#1077;&#1076;.&#1055;&#1072;&#1095;&#1072;&#1095;&#1080;%20&#1048;&#1079;&#1084;&#1077;&#1085;%204\&#1042;&#1089;&#1077;%20&#1087;&#1088;&#1080;&#1083;&#1086;&#1078;%20&#1057;&#1088;&#1077;&#1076;.&#1055;&#1072;&#1093;&#1072;&#1095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2.1"/>
      <sheetName val="3"/>
      <sheetName val="3.1"/>
      <sheetName val="4"/>
      <sheetName val="4.1"/>
      <sheetName val="5"/>
      <sheetName val="5.1"/>
      <sheetName val="6"/>
      <sheetName val="6.1"/>
      <sheetName val="7"/>
      <sheetName val="9"/>
      <sheetName val="10"/>
      <sheetName val="10.1"/>
      <sheetName val="11"/>
      <sheetName val="12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 8 "/>
      <sheetName val="Прил 9"/>
      <sheetName val="Прил 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Прил2"/>
      <sheetName val="Прил3"/>
      <sheetName val="Прил4 "/>
      <sheetName val="Прил5"/>
      <sheetName val="Прил 6"/>
      <sheetName val="Прил 7"/>
      <sheetName val="Прил 8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"/>
      <sheetName val="Прил2"/>
      <sheetName val="Прил3"/>
      <sheetName val="Прил4 "/>
      <sheetName val="Прил5"/>
      <sheetName val="Прил6"/>
      <sheetName val="Прил7"/>
      <sheetName val="Прил 8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"/>
      <sheetName val="Прил2"/>
      <sheetName val="Прил3 "/>
      <sheetName val="Прил4 "/>
      <sheetName val="Прил5"/>
      <sheetName val="Прил 6"/>
      <sheetName val="Прил 7"/>
      <sheetName val="Прил 8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L78"/>
  <sheetViews>
    <sheetView tabSelected="1" topLeftCell="A50" zoomScaleNormal="100" zoomScaleSheetLayoutView="100" workbookViewId="0">
      <selection activeCell="G65" sqref="G65"/>
    </sheetView>
  </sheetViews>
  <sheetFormatPr defaultRowHeight="12.75" x14ac:dyDescent="0.2"/>
  <cols>
    <col min="1" max="1" width="2.7109375" style="4" customWidth="1"/>
    <col min="2" max="2" width="3.85546875" style="4" customWidth="1"/>
    <col min="3" max="3" width="4.42578125" style="4" customWidth="1"/>
    <col min="4" max="4" width="3.5703125" style="4" customWidth="1"/>
    <col min="5" max="5" width="4.42578125" style="4" customWidth="1"/>
    <col min="6" max="6" width="4.140625" style="4" bestFit="1" customWidth="1"/>
    <col min="7" max="7" width="59.140625" style="3" customWidth="1"/>
    <col min="8" max="8" width="17.5703125" style="1" customWidth="1"/>
    <col min="9" max="9" width="15" style="1" customWidth="1"/>
    <col min="10" max="10" width="12.42578125" style="1" customWidth="1"/>
    <col min="11" max="11" width="9.140625" style="1"/>
    <col min="12" max="12" width="11.5703125" style="1" bestFit="1" customWidth="1"/>
    <col min="13" max="16384" width="9.140625" style="1"/>
  </cols>
  <sheetData>
    <row r="1" spans="1:11" ht="15" customHeight="1" x14ac:dyDescent="0.25">
      <c r="F1" s="57"/>
      <c r="G1" s="113"/>
      <c r="H1" s="110"/>
      <c r="I1" s="114"/>
      <c r="J1" s="32" t="s">
        <v>121</v>
      </c>
    </row>
    <row r="2" spans="1:11" ht="14.25" customHeight="1" x14ac:dyDescent="0.25">
      <c r="A2" s="13"/>
      <c r="B2" s="13"/>
      <c r="C2" s="13"/>
      <c r="D2" s="13"/>
      <c r="E2" s="13"/>
      <c r="F2" s="57"/>
      <c r="G2" s="254" t="s">
        <v>221</v>
      </c>
      <c r="H2" s="254"/>
      <c r="I2" s="254"/>
      <c r="J2" s="254"/>
    </row>
    <row r="3" spans="1:11" ht="12.75" customHeight="1" x14ac:dyDescent="0.25">
      <c r="F3" s="57"/>
      <c r="G3" s="254" t="s">
        <v>228</v>
      </c>
      <c r="H3" s="254"/>
      <c r="I3" s="254"/>
      <c r="J3" s="254"/>
    </row>
    <row r="4" spans="1:11" ht="12.75" customHeight="1" x14ac:dyDescent="0.25">
      <c r="F4" s="57"/>
      <c r="G4" s="113"/>
      <c r="H4" s="254" t="s">
        <v>229</v>
      </c>
      <c r="I4" s="254"/>
      <c r="J4" s="254"/>
    </row>
    <row r="5" spans="1:11" ht="14.25" customHeight="1" x14ac:dyDescent="0.2">
      <c r="F5" s="262"/>
      <c r="G5" s="263"/>
      <c r="H5" s="263"/>
      <c r="I5" s="31"/>
    </row>
    <row r="6" spans="1:11" ht="16.5" customHeight="1" x14ac:dyDescent="0.2">
      <c r="F6" s="262"/>
      <c r="G6" s="263"/>
      <c r="H6" s="263"/>
      <c r="I6" s="31"/>
    </row>
    <row r="7" spans="1:11" ht="17.25" customHeight="1" x14ac:dyDescent="0.2">
      <c r="A7" s="260" t="s">
        <v>122</v>
      </c>
      <c r="B7" s="261"/>
      <c r="C7" s="261"/>
      <c r="D7" s="261"/>
      <c r="E7" s="261"/>
      <c r="F7" s="261"/>
      <c r="G7" s="261"/>
      <c r="H7" s="261"/>
      <c r="I7" s="261"/>
      <c r="J7" s="261"/>
    </row>
    <row r="8" spans="1:11" ht="28.9" customHeight="1" x14ac:dyDescent="0.2">
      <c r="A8" s="260" t="s">
        <v>230</v>
      </c>
      <c r="B8" s="261"/>
      <c r="C8" s="261"/>
      <c r="D8" s="261"/>
      <c r="E8" s="261"/>
      <c r="F8" s="261"/>
      <c r="G8" s="261"/>
      <c r="H8" s="261"/>
      <c r="I8" s="261"/>
      <c r="J8" s="261"/>
    </row>
    <row r="9" spans="1:11" ht="15.75" x14ac:dyDescent="0.25">
      <c r="G9" s="2"/>
      <c r="J9" s="34" t="s">
        <v>27</v>
      </c>
    </row>
    <row r="10" spans="1:11" ht="37.5" customHeight="1" x14ac:dyDescent="0.2">
      <c r="A10" s="256" t="s">
        <v>193</v>
      </c>
      <c r="B10" s="257"/>
      <c r="C10" s="257"/>
      <c r="D10" s="257"/>
      <c r="E10" s="257"/>
      <c r="F10" s="257"/>
      <c r="G10" s="11" t="s">
        <v>162</v>
      </c>
      <c r="H10" s="35" t="s">
        <v>58</v>
      </c>
      <c r="I10" s="54" t="s">
        <v>59</v>
      </c>
      <c r="J10" s="54" t="s">
        <v>60</v>
      </c>
    </row>
    <row r="11" spans="1:11" x14ac:dyDescent="0.2">
      <c r="A11" s="258" t="s">
        <v>178</v>
      </c>
      <c r="B11" s="259"/>
      <c r="C11" s="259"/>
      <c r="D11" s="259"/>
      <c r="E11" s="259"/>
      <c r="F11" s="259"/>
      <c r="G11" s="11">
        <v>2</v>
      </c>
      <c r="H11" s="12">
        <v>3</v>
      </c>
      <c r="I11" s="53">
        <v>4</v>
      </c>
      <c r="J11" s="53">
        <v>5</v>
      </c>
    </row>
    <row r="12" spans="1:11" x14ac:dyDescent="0.2">
      <c r="A12" s="71" t="s">
        <v>178</v>
      </c>
      <c r="B12" s="72" t="s">
        <v>16</v>
      </c>
      <c r="C12" s="72" t="s">
        <v>17</v>
      </c>
      <c r="D12" s="72" t="s">
        <v>16</v>
      </c>
      <c r="E12" s="72" t="s">
        <v>8</v>
      </c>
      <c r="F12" s="73" t="s">
        <v>18</v>
      </c>
      <c r="G12" s="173" t="s">
        <v>161</v>
      </c>
      <c r="H12" s="148">
        <f>H13+H20+H22+H26+H27+H33+H37+H38+H39+H42+H43+H31+H40+H41</f>
        <v>772.79</v>
      </c>
      <c r="I12" s="148">
        <f>I13+I20+I22+I26+I27+I33+I37+I38+I39+I42+I43+I31+I40+I44+I45+I46+I41</f>
        <v>688.83141000000001</v>
      </c>
      <c r="J12" s="194">
        <f>I12/H12</f>
        <v>0.89139999999999997</v>
      </c>
      <c r="K12" s="147"/>
    </row>
    <row r="13" spans="1:11" x14ac:dyDescent="0.2">
      <c r="A13" s="74" t="s">
        <v>178</v>
      </c>
      <c r="B13" s="75" t="s">
        <v>214</v>
      </c>
      <c r="C13" s="75" t="s">
        <v>17</v>
      </c>
      <c r="D13" s="75" t="s">
        <v>16</v>
      </c>
      <c r="E13" s="75" t="s">
        <v>84</v>
      </c>
      <c r="F13" s="76" t="s">
        <v>18</v>
      </c>
      <c r="G13" s="174" t="s">
        <v>194</v>
      </c>
      <c r="H13" s="149">
        <f>SUM(H14:H19)</f>
        <v>744.79</v>
      </c>
      <c r="I13" s="149">
        <f>SUM(I14:I19)</f>
        <v>656.05141000000003</v>
      </c>
      <c r="J13" s="194">
        <f t="shared" ref="J13:J73" si="0">I13/H13</f>
        <v>0.88090000000000002</v>
      </c>
      <c r="K13" s="147"/>
    </row>
    <row r="14" spans="1:11" x14ac:dyDescent="0.2">
      <c r="A14" s="74" t="s">
        <v>178</v>
      </c>
      <c r="B14" s="75" t="s">
        <v>214</v>
      </c>
      <c r="C14" s="75" t="s">
        <v>129</v>
      </c>
      <c r="D14" s="75" t="s">
        <v>214</v>
      </c>
      <c r="E14" s="75" t="s">
        <v>84</v>
      </c>
      <c r="F14" s="76" t="s">
        <v>179</v>
      </c>
      <c r="G14" s="175" t="s">
        <v>195</v>
      </c>
      <c r="H14" s="150">
        <v>430</v>
      </c>
      <c r="I14" s="150">
        <v>421.05360000000002</v>
      </c>
      <c r="J14" s="194">
        <f t="shared" si="0"/>
        <v>0.97919999999999996</v>
      </c>
      <c r="K14" s="147"/>
    </row>
    <row r="15" spans="1:11" x14ac:dyDescent="0.2">
      <c r="A15" s="74" t="s">
        <v>178</v>
      </c>
      <c r="B15" s="75" t="s">
        <v>214</v>
      </c>
      <c r="C15" s="75" t="s">
        <v>133</v>
      </c>
      <c r="D15" s="75" t="s">
        <v>214</v>
      </c>
      <c r="E15" s="75" t="s">
        <v>84</v>
      </c>
      <c r="F15" s="76" t="s">
        <v>179</v>
      </c>
      <c r="G15" s="175" t="s">
        <v>195</v>
      </c>
      <c r="H15" s="150">
        <v>0</v>
      </c>
      <c r="I15" s="150">
        <v>1.56</v>
      </c>
      <c r="J15" s="194">
        <v>0</v>
      </c>
      <c r="K15" s="147"/>
    </row>
    <row r="16" spans="1:11" x14ac:dyDescent="0.2">
      <c r="A16" s="74" t="s">
        <v>178</v>
      </c>
      <c r="B16" s="75" t="s">
        <v>0</v>
      </c>
      <c r="C16" s="75" t="s">
        <v>235</v>
      </c>
      <c r="D16" s="75" t="s">
        <v>214</v>
      </c>
      <c r="E16" s="75" t="s">
        <v>8</v>
      </c>
      <c r="F16" s="76" t="s">
        <v>18</v>
      </c>
      <c r="G16" s="175" t="s">
        <v>236</v>
      </c>
      <c r="H16" s="150">
        <v>115.21</v>
      </c>
      <c r="I16" s="150">
        <v>88.103440000000006</v>
      </c>
      <c r="J16" s="194">
        <f t="shared" si="0"/>
        <v>0.76470000000000005</v>
      </c>
      <c r="K16" s="147"/>
    </row>
    <row r="17" spans="1:11" x14ac:dyDescent="0.2">
      <c r="A17" s="74" t="s">
        <v>178</v>
      </c>
      <c r="B17" s="75" t="s">
        <v>0</v>
      </c>
      <c r="C17" s="75" t="s">
        <v>237</v>
      </c>
      <c r="D17" s="75" t="s">
        <v>214</v>
      </c>
      <c r="E17" s="75" t="s">
        <v>8</v>
      </c>
      <c r="F17" s="76" t="s">
        <v>18</v>
      </c>
      <c r="G17" s="175" t="s">
        <v>236</v>
      </c>
      <c r="H17" s="150">
        <v>2.39</v>
      </c>
      <c r="I17" s="150">
        <v>1.9845600000000001</v>
      </c>
      <c r="J17" s="194">
        <f t="shared" si="0"/>
        <v>0.83040000000000003</v>
      </c>
      <c r="K17" s="147"/>
    </row>
    <row r="18" spans="1:11" x14ac:dyDescent="0.2">
      <c r="A18" s="74" t="s">
        <v>178</v>
      </c>
      <c r="B18" s="75" t="s">
        <v>0</v>
      </c>
      <c r="C18" s="75" t="s">
        <v>238</v>
      </c>
      <c r="D18" s="75" t="s">
        <v>214</v>
      </c>
      <c r="E18" s="75" t="s">
        <v>8</v>
      </c>
      <c r="F18" s="76" t="s">
        <v>18</v>
      </c>
      <c r="G18" s="175" t="s">
        <v>236</v>
      </c>
      <c r="H18" s="150">
        <v>186.54</v>
      </c>
      <c r="I18" s="150">
        <v>150.93129999999999</v>
      </c>
      <c r="J18" s="194">
        <f t="shared" si="0"/>
        <v>0.80910000000000004</v>
      </c>
      <c r="K18" s="147"/>
    </row>
    <row r="19" spans="1:11" x14ac:dyDescent="0.2">
      <c r="A19" s="74" t="s">
        <v>178</v>
      </c>
      <c r="B19" s="75" t="s">
        <v>0</v>
      </c>
      <c r="C19" s="75" t="s">
        <v>239</v>
      </c>
      <c r="D19" s="75" t="s">
        <v>214</v>
      </c>
      <c r="E19" s="75" t="s">
        <v>8</v>
      </c>
      <c r="F19" s="76" t="s">
        <v>18</v>
      </c>
      <c r="G19" s="175" t="s">
        <v>236</v>
      </c>
      <c r="H19" s="150">
        <v>10.65</v>
      </c>
      <c r="I19" s="150">
        <v>-7.5814899999999996</v>
      </c>
      <c r="J19" s="194">
        <f t="shared" si="0"/>
        <v>-0.71189999999999998</v>
      </c>
      <c r="K19" s="147"/>
    </row>
    <row r="20" spans="1:11" x14ac:dyDescent="0.2">
      <c r="A20" s="74" t="s">
        <v>178</v>
      </c>
      <c r="B20" s="75" t="s">
        <v>216</v>
      </c>
      <c r="C20" s="75" t="s">
        <v>17</v>
      </c>
      <c r="D20" s="75" t="s">
        <v>16</v>
      </c>
      <c r="E20" s="75" t="s">
        <v>84</v>
      </c>
      <c r="F20" s="76" t="s">
        <v>18</v>
      </c>
      <c r="G20" s="174" t="s">
        <v>196</v>
      </c>
      <c r="H20" s="149">
        <f>SUM(H21:H21)</f>
        <v>0</v>
      </c>
      <c r="I20" s="152">
        <f>SUM(I21:I21)</f>
        <v>0</v>
      </c>
      <c r="J20" s="194">
        <v>0</v>
      </c>
      <c r="K20" s="147"/>
    </row>
    <row r="21" spans="1:11" x14ac:dyDescent="0.2">
      <c r="A21" s="74" t="s">
        <v>178</v>
      </c>
      <c r="B21" s="75" t="s">
        <v>216</v>
      </c>
      <c r="C21" s="75" t="s">
        <v>191</v>
      </c>
      <c r="D21" s="75" t="s">
        <v>214</v>
      </c>
      <c r="E21" s="75" t="s">
        <v>84</v>
      </c>
      <c r="F21" s="76" t="s">
        <v>179</v>
      </c>
      <c r="G21" s="176" t="s">
        <v>89</v>
      </c>
      <c r="H21" s="150">
        <v>0</v>
      </c>
      <c r="I21" s="150">
        <v>0</v>
      </c>
      <c r="J21" s="194">
        <v>0</v>
      </c>
      <c r="K21" s="147"/>
    </row>
    <row r="22" spans="1:11" x14ac:dyDescent="0.2">
      <c r="A22" s="74" t="s">
        <v>178</v>
      </c>
      <c r="B22" s="75" t="s">
        <v>6</v>
      </c>
      <c r="C22" s="75" t="s">
        <v>17</v>
      </c>
      <c r="D22" s="75" t="s">
        <v>16</v>
      </c>
      <c r="E22" s="75" t="s">
        <v>84</v>
      </c>
      <c r="F22" s="76" t="s">
        <v>18</v>
      </c>
      <c r="G22" s="174" t="s">
        <v>198</v>
      </c>
      <c r="H22" s="149">
        <f>SUM(H23:H25)</f>
        <v>0</v>
      </c>
      <c r="I22" s="152">
        <f>SUM(I23:I25)</f>
        <v>1.266</v>
      </c>
      <c r="J22" s="194">
        <v>0</v>
      </c>
      <c r="K22" s="147"/>
    </row>
    <row r="23" spans="1:11" x14ac:dyDescent="0.2">
      <c r="A23" s="74" t="s">
        <v>178</v>
      </c>
      <c r="B23" s="75" t="s">
        <v>6</v>
      </c>
      <c r="C23" s="75" t="s">
        <v>15</v>
      </c>
      <c r="D23" s="75" t="s">
        <v>0</v>
      </c>
      <c r="E23" s="75" t="s">
        <v>84</v>
      </c>
      <c r="F23" s="76" t="s">
        <v>179</v>
      </c>
      <c r="G23" s="175" t="s">
        <v>174</v>
      </c>
      <c r="H23" s="150">
        <v>0</v>
      </c>
      <c r="I23" s="151">
        <v>0</v>
      </c>
      <c r="J23" s="194">
        <v>0</v>
      </c>
      <c r="K23" s="147"/>
    </row>
    <row r="24" spans="1:11" x14ac:dyDescent="0.2">
      <c r="A24" s="74" t="s">
        <v>178</v>
      </c>
      <c r="B24" s="75" t="s">
        <v>6</v>
      </c>
      <c r="C24" s="75" t="s">
        <v>181</v>
      </c>
      <c r="D24" s="75" t="s">
        <v>217</v>
      </c>
      <c r="E24" s="75" t="s">
        <v>84</v>
      </c>
      <c r="F24" s="76" t="s">
        <v>179</v>
      </c>
      <c r="G24" s="175" t="s">
        <v>182</v>
      </c>
      <c r="H24" s="150">
        <v>0</v>
      </c>
      <c r="I24" s="151">
        <v>0</v>
      </c>
      <c r="J24" s="194">
        <v>0</v>
      </c>
      <c r="K24" s="147"/>
    </row>
    <row r="25" spans="1:11" x14ac:dyDescent="0.2">
      <c r="A25" s="74" t="s">
        <v>178</v>
      </c>
      <c r="B25" s="75" t="s">
        <v>6</v>
      </c>
      <c r="C25" s="75" t="s">
        <v>90</v>
      </c>
      <c r="D25" s="75" t="s">
        <v>216</v>
      </c>
      <c r="E25" s="75" t="s">
        <v>84</v>
      </c>
      <c r="F25" s="76" t="s">
        <v>179</v>
      </c>
      <c r="G25" s="175" t="s">
        <v>173</v>
      </c>
      <c r="H25" s="150">
        <v>0</v>
      </c>
      <c r="I25" s="150">
        <v>1.266</v>
      </c>
      <c r="J25" s="194">
        <v>0</v>
      </c>
      <c r="K25" s="147"/>
    </row>
    <row r="26" spans="1:11" x14ac:dyDescent="0.2">
      <c r="A26" s="74" t="s">
        <v>178</v>
      </c>
      <c r="B26" s="75" t="s">
        <v>215</v>
      </c>
      <c r="C26" s="75" t="s">
        <v>92</v>
      </c>
      <c r="D26" s="75" t="s">
        <v>214</v>
      </c>
      <c r="E26" s="75" t="s">
        <v>84</v>
      </c>
      <c r="F26" s="76" t="s">
        <v>18</v>
      </c>
      <c r="G26" s="174" t="s">
        <v>199</v>
      </c>
      <c r="H26" s="153">
        <v>15</v>
      </c>
      <c r="I26" s="153">
        <v>16.03</v>
      </c>
      <c r="J26" s="194">
        <f t="shared" si="0"/>
        <v>1.0687</v>
      </c>
      <c r="K26" s="147"/>
    </row>
    <row r="27" spans="1:11" ht="24" hidden="1" x14ac:dyDescent="0.2">
      <c r="A27" s="59" t="s">
        <v>178</v>
      </c>
      <c r="B27" s="59" t="s">
        <v>218</v>
      </c>
      <c r="C27" s="59" t="s">
        <v>17</v>
      </c>
      <c r="D27" s="59" t="s">
        <v>16</v>
      </c>
      <c r="E27" s="59" t="s">
        <v>8</v>
      </c>
      <c r="F27" s="59" t="s">
        <v>18</v>
      </c>
      <c r="G27" s="177" t="s">
        <v>200</v>
      </c>
      <c r="H27" s="155">
        <f>SUM(H28:H30)</f>
        <v>0</v>
      </c>
      <c r="I27" s="151"/>
      <c r="J27" s="194" t="e">
        <f t="shared" si="0"/>
        <v>#DIV/0!</v>
      </c>
      <c r="K27" s="147"/>
    </row>
    <row r="28" spans="1:11" ht="36" hidden="1" x14ac:dyDescent="0.2">
      <c r="A28" s="59" t="s">
        <v>178</v>
      </c>
      <c r="B28" s="59" t="s">
        <v>218</v>
      </c>
      <c r="C28" s="59" t="s">
        <v>15</v>
      </c>
      <c r="D28" s="59" t="s">
        <v>16</v>
      </c>
      <c r="E28" s="59" t="s">
        <v>8</v>
      </c>
      <c r="F28" s="59" t="s">
        <v>179</v>
      </c>
      <c r="G28" s="178" t="s">
        <v>201</v>
      </c>
      <c r="H28" s="148"/>
      <c r="I28" s="151"/>
      <c r="J28" s="194" t="e">
        <f t="shared" si="0"/>
        <v>#DIV/0!</v>
      </c>
      <c r="K28" s="147"/>
    </row>
    <row r="29" spans="1:11" hidden="1" x14ac:dyDescent="0.2">
      <c r="A29" s="59" t="s">
        <v>178</v>
      </c>
      <c r="B29" s="59" t="s">
        <v>218</v>
      </c>
      <c r="C29" s="59" t="s">
        <v>184</v>
      </c>
      <c r="D29" s="59" t="s">
        <v>16</v>
      </c>
      <c r="E29" s="59" t="s">
        <v>8</v>
      </c>
      <c r="F29" s="59" t="s">
        <v>179</v>
      </c>
      <c r="G29" s="179" t="s">
        <v>198</v>
      </c>
      <c r="H29" s="148"/>
      <c r="I29" s="151"/>
      <c r="J29" s="194" t="e">
        <f t="shared" si="0"/>
        <v>#DIV/0!</v>
      </c>
      <c r="K29" s="147"/>
    </row>
    <row r="30" spans="1:11" ht="24" hidden="1" x14ac:dyDescent="0.2">
      <c r="A30" s="59" t="s">
        <v>178</v>
      </c>
      <c r="B30" s="59" t="s">
        <v>218</v>
      </c>
      <c r="C30" s="59" t="s">
        <v>183</v>
      </c>
      <c r="D30" s="59" t="s">
        <v>217</v>
      </c>
      <c r="E30" s="59" t="s">
        <v>8</v>
      </c>
      <c r="F30" s="59" t="s">
        <v>179</v>
      </c>
      <c r="G30" s="178" t="s">
        <v>172</v>
      </c>
      <c r="H30" s="148"/>
      <c r="I30" s="151"/>
      <c r="J30" s="194" t="e">
        <f t="shared" si="0"/>
        <v>#DIV/0!</v>
      </c>
      <c r="K30" s="147"/>
    </row>
    <row r="31" spans="1:11" ht="24" hidden="1" x14ac:dyDescent="0.2">
      <c r="A31" s="74" t="s">
        <v>178</v>
      </c>
      <c r="B31" s="75" t="s">
        <v>218</v>
      </c>
      <c r="C31" s="75" t="s">
        <v>17</v>
      </c>
      <c r="D31" s="75" t="s">
        <v>16</v>
      </c>
      <c r="E31" s="75" t="s">
        <v>8</v>
      </c>
      <c r="F31" s="76" t="s">
        <v>18</v>
      </c>
      <c r="G31" s="180" t="s">
        <v>61</v>
      </c>
      <c r="H31" s="155">
        <f>H32</f>
        <v>0</v>
      </c>
      <c r="I31" s="157">
        <f>I32</f>
        <v>0</v>
      </c>
      <c r="J31" s="194" t="e">
        <f t="shared" si="0"/>
        <v>#DIV/0!</v>
      </c>
      <c r="K31" s="147"/>
    </row>
    <row r="32" spans="1:11" hidden="1" x14ac:dyDescent="0.2">
      <c r="A32" s="74" t="s">
        <v>178</v>
      </c>
      <c r="B32" s="75" t="s">
        <v>218</v>
      </c>
      <c r="C32" s="75" t="s">
        <v>62</v>
      </c>
      <c r="D32" s="75" t="s">
        <v>217</v>
      </c>
      <c r="E32" s="75" t="s">
        <v>8</v>
      </c>
      <c r="F32" s="76" t="s">
        <v>179</v>
      </c>
      <c r="G32" s="176" t="s">
        <v>63</v>
      </c>
      <c r="H32" s="148">
        <v>0</v>
      </c>
      <c r="I32" s="154"/>
      <c r="J32" s="194" t="e">
        <f t="shared" si="0"/>
        <v>#DIV/0!</v>
      </c>
      <c r="K32" s="147"/>
    </row>
    <row r="33" spans="1:11" ht="24" x14ac:dyDescent="0.2">
      <c r="A33" s="74" t="s">
        <v>178</v>
      </c>
      <c r="B33" s="75" t="s">
        <v>185</v>
      </c>
      <c r="C33" s="75" t="s">
        <v>17</v>
      </c>
      <c r="D33" s="75" t="s">
        <v>16</v>
      </c>
      <c r="E33" s="75" t="s">
        <v>8</v>
      </c>
      <c r="F33" s="76" t="s">
        <v>18</v>
      </c>
      <c r="G33" s="177" t="s">
        <v>202</v>
      </c>
      <c r="H33" s="155">
        <f>H35+H36</f>
        <v>1</v>
      </c>
      <c r="I33" s="155">
        <f>I35+I36</f>
        <v>0</v>
      </c>
      <c r="J33" s="194">
        <f t="shared" si="0"/>
        <v>0</v>
      </c>
      <c r="K33" s="147"/>
    </row>
    <row r="34" spans="1:11" x14ac:dyDescent="0.2">
      <c r="A34" s="74" t="s">
        <v>178</v>
      </c>
      <c r="B34" s="75" t="s">
        <v>185</v>
      </c>
      <c r="C34" s="75" t="s">
        <v>186</v>
      </c>
      <c r="D34" s="75" t="s">
        <v>16</v>
      </c>
      <c r="E34" s="75" t="s">
        <v>8</v>
      </c>
      <c r="F34" s="76" t="s">
        <v>187</v>
      </c>
      <c r="G34" s="176" t="s">
        <v>147</v>
      </c>
      <c r="H34" s="156">
        <v>0</v>
      </c>
      <c r="I34" s="156">
        <v>0</v>
      </c>
      <c r="J34" s="194">
        <v>0</v>
      </c>
      <c r="K34" s="147"/>
    </row>
    <row r="35" spans="1:11" ht="22.5" x14ac:dyDescent="0.2">
      <c r="A35" s="74" t="s">
        <v>178</v>
      </c>
      <c r="B35" s="75" t="s">
        <v>185</v>
      </c>
      <c r="C35" s="75" t="s">
        <v>186</v>
      </c>
      <c r="D35" s="75" t="s">
        <v>16</v>
      </c>
      <c r="E35" s="75" t="s">
        <v>8</v>
      </c>
      <c r="F35" s="76" t="s">
        <v>187</v>
      </c>
      <c r="G35" s="176" t="s">
        <v>207</v>
      </c>
      <c r="H35" s="156">
        <v>0</v>
      </c>
      <c r="I35" s="151">
        <v>0</v>
      </c>
      <c r="J35" s="194">
        <v>0</v>
      </c>
      <c r="K35" s="147"/>
    </row>
    <row r="36" spans="1:11" ht="22.5" x14ac:dyDescent="0.2">
      <c r="A36" s="74" t="s">
        <v>178</v>
      </c>
      <c r="B36" s="75" t="s">
        <v>185</v>
      </c>
      <c r="C36" s="75" t="s">
        <v>51</v>
      </c>
      <c r="D36" s="75" t="s">
        <v>26</v>
      </c>
      <c r="E36" s="75" t="s">
        <v>8</v>
      </c>
      <c r="F36" s="76" t="s">
        <v>187</v>
      </c>
      <c r="G36" s="176" t="s">
        <v>208</v>
      </c>
      <c r="H36" s="156">
        <v>1</v>
      </c>
      <c r="I36" s="151">
        <v>0</v>
      </c>
      <c r="J36" s="194">
        <f t="shared" si="0"/>
        <v>0</v>
      </c>
      <c r="K36" s="147"/>
    </row>
    <row r="37" spans="1:11" x14ac:dyDescent="0.2">
      <c r="A37" s="74" t="s">
        <v>178</v>
      </c>
      <c r="B37" s="75" t="s">
        <v>86</v>
      </c>
      <c r="C37" s="75" t="s">
        <v>17</v>
      </c>
      <c r="D37" s="75" t="s">
        <v>16</v>
      </c>
      <c r="E37" s="75" t="s">
        <v>8</v>
      </c>
      <c r="F37" s="76" t="s">
        <v>18</v>
      </c>
      <c r="G37" s="177" t="s">
        <v>2</v>
      </c>
      <c r="H37" s="155">
        <v>0</v>
      </c>
      <c r="I37" s="154">
        <v>0</v>
      </c>
      <c r="J37" s="194">
        <v>0</v>
      </c>
      <c r="K37" s="147"/>
    </row>
    <row r="38" spans="1:11" ht="24" hidden="1" x14ac:dyDescent="0.2">
      <c r="A38" s="59" t="s">
        <v>178</v>
      </c>
      <c r="B38" s="59" t="s">
        <v>188</v>
      </c>
      <c r="C38" s="59" t="s">
        <v>17</v>
      </c>
      <c r="D38" s="59" t="s">
        <v>16</v>
      </c>
      <c r="E38" s="59" t="s">
        <v>8</v>
      </c>
      <c r="F38" s="59" t="s">
        <v>18</v>
      </c>
      <c r="G38" s="177" t="s">
        <v>203</v>
      </c>
      <c r="H38" s="148"/>
      <c r="I38" s="158"/>
      <c r="J38" s="194" t="e">
        <f t="shared" si="0"/>
        <v>#DIV/0!</v>
      </c>
      <c r="K38" s="147"/>
    </row>
    <row r="39" spans="1:11" hidden="1" x14ac:dyDescent="0.2">
      <c r="A39" s="59" t="s">
        <v>178</v>
      </c>
      <c r="B39" s="59" t="s">
        <v>85</v>
      </c>
      <c r="C39" s="59" t="s">
        <v>17</v>
      </c>
      <c r="D39" s="59" t="s">
        <v>16</v>
      </c>
      <c r="E39" s="59" t="s">
        <v>8</v>
      </c>
      <c r="F39" s="59" t="s">
        <v>18</v>
      </c>
      <c r="G39" s="177" t="s">
        <v>4</v>
      </c>
      <c r="H39" s="148"/>
      <c r="I39" s="158"/>
      <c r="J39" s="194" t="e">
        <f t="shared" si="0"/>
        <v>#DIV/0!</v>
      </c>
      <c r="K39" s="147"/>
    </row>
    <row r="40" spans="1:11" ht="24" x14ac:dyDescent="0.2">
      <c r="A40" s="74" t="s">
        <v>178</v>
      </c>
      <c r="B40" s="75" t="s">
        <v>188</v>
      </c>
      <c r="C40" s="75" t="s">
        <v>94</v>
      </c>
      <c r="D40" s="75" t="s">
        <v>26</v>
      </c>
      <c r="E40" s="75" t="s">
        <v>8</v>
      </c>
      <c r="F40" s="76" t="s">
        <v>168</v>
      </c>
      <c r="G40" s="177" t="s">
        <v>203</v>
      </c>
      <c r="H40" s="155">
        <v>5</v>
      </c>
      <c r="I40" s="153">
        <v>3.484</v>
      </c>
      <c r="J40" s="194">
        <f t="shared" si="0"/>
        <v>0.69679999999999997</v>
      </c>
      <c r="K40" s="147"/>
    </row>
    <row r="41" spans="1:11" x14ac:dyDescent="0.2">
      <c r="A41" s="74" t="s">
        <v>178</v>
      </c>
      <c r="B41" s="75" t="s">
        <v>85</v>
      </c>
      <c r="C41" s="75" t="s">
        <v>8</v>
      </c>
      <c r="D41" s="75" t="s">
        <v>16</v>
      </c>
      <c r="E41" s="75" t="s">
        <v>8</v>
      </c>
      <c r="F41" s="76" t="s">
        <v>18</v>
      </c>
      <c r="G41" s="177" t="s">
        <v>148</v>
      </c>
      <c r="H41" s="155">
        <v>0</v>
      </c>
      <c r="I41" s="153">
        <v>0</v>
      </c>
      <c r="J41" s="194">
        <v>0</v>
      </c>
      <c r="K41" s="147"/>
    </row>
    <row r="42" spans="1:11" x14ac:dyDescent="0.2">
      <c r="A42" s="74" t="s">
        <v>178</v>
      </c>
      <c r="B42" s="75" t="s">
        <v>189</v>
      </c>
      <c r="C42" s="75" t="s">
        <v>17</v>
      </c>
      <c r="D42" s="75" t="s">
        <v>16</v>
      </c>
      <c r="E42" s="75" t="s">
        <v>8</v>
      </c>
      <c r="F42" s="76" t="s">
        <v>18</v>
      </c>
      <c r="G42" s="174" t="s">
        <v>3</v>
      </c>
      <c r="H42" s="155">
        <v>0</v>
      </c>
      <c r="I42" s="153">
        <v>0</v>
      </c>
      <c r="J42" s="194">
        <v>0</v>
      </c>
      <c r="K42" s="147"/>
    </row>
    <row r="43" spans="1:11" x14ac:dyDescent="0.2">
      <c r="A43" s="74" t="s">
        <v>178</v>
      </c>
      <c r="B43" s="75" t="s">
        <v>190</v>
      </c>
      <c r="C43" s="75" t="s">
        <v>48</v>
      </c>
      <c r="D43" s="75" t="s">
        <v>26</v>
      </c>
      <c r="E43" s="75" t="s">
        <v>8</v>
      </c>
      <c r="F43" s="76" t="s">
        <v>45</v>
      </c>
      <c r="G43" s="174" t="s">
        <v>204</v>
      </c>
      <c r="H43" s="155">
        <v>7</v>
      </c>
      <c r="I43" s="153">
        <v>12</v>
      </c>
      <c r="J43" s="194">
        <f t="shared" si="0"/>
        <v>1.7142999999999999</v>
      </c>
      <c r="K43" s="147"/>
    </row>
    <row r="44" spans="1:11" ht="24" hidden="1" x14ac:dyDescent="0.2">
      <c r="A44" s="74" t="s">
        <v>178</v>
      </c>
      <c r="B44" s="75" t="s">
        <v>64</v>
      </c>
      <c r="C44" s="75" t="s">
        <v>20</v>
      </c>
      <c r="D44" s="75" t="s">
        <v>216</v>
      </c>
      <c r="E44" s="75" t="s">
        <v>8</v>
      </c>
      <c r="F44" s="76" t="s">
        <v>65</v>
      </c>
      <c r="G44" s="177" t="s">
        <v>66</v>
      </c>
      <c r="H44" s="155"/>
      <c r="I44" s="153"/>
      <c r="J44" s="194" t="e">
        <f t="shared" si="0"/>
        <v>#DIV/0!</v>
      </c>
      <c r="K44" s="147"/>
    </row>
    <row r="45" spans="1:11" ht="38.25" hidden="1" customHeight="1" x14ac:dyDescent="0.2">
      <c r="A45" s="74" t="s">
        <v>178</v>
      </c>
      <c r="B45" s="75" t="s">
        <v>67</v>
      </c>
      <c r="C45" s="75" t="s">
        <v>68</v>
      </c>
      <c r="D45" s="75" t="s">
        <v>216</v>
      </c>
      <c r="E45" s="75" t="s">
        <v>8</v>
      </c>
      <c r="F45" s="76" t="s">
        <v>164</v>
      </c>
      <c r="G45" s="177" t="s">
        <v>69</v>
      </c>
      <c r="H45" s="155"/>
      <c r="I45" s="153"/>
      <c r="J45" s="194" t="e">
        <f t="shared" si="0"/>
        <v>#DIV/0!</v>
      </c>
      <c r="K45" s="147"/>
    </row>
    <row r="46" spans="1:11" ht="36" hidden="1" x14ac:dyDescent="0.2">
      <c r="A46" s="74" t="s">
        <v>178</v>
      </c>
      <c r="B46" s="75" t="s">
        <v>70</v>
      </c>
      <c r="C46" s="75" t="s">
        <v>186</v>
      </c>
      <c r="D46" s="75" t="s">
        <v>216</v>
      </c>
      <c r="E46" s="75" t="s">
        <v>8</v>
      </c>
      <c r="F46" s="76" t="s">
        <v>164</v>
      </c>
      <c r="G46" s="177" t="s">
        <v>71</v>
      </c>
      <c r="H46" s="155"/>
      <c r="I46" s="153"/>
      <c r="J46" s="194" t="e">
        <f t="shared" si="0"/>
        <v>#DIV/0!</v>
      </c>
      <c r="K46" s="147"/>
    </row>
    <row r="47" spans="1:11" ht="15" x14ac:dyDescent="0.2">
      <c r="A47" s="74" t="s">
        <v>7</v>
      </c>
      <c r="B47" s="75" t="s">
        <v>16</v>
      </c>
      <c r="C47" s="75" t="s">
        <v>17</v>
      </c>
      <c r="D47" s="75" t="s">
        <v>16</v>
      </c>
      <c r="E47" s="75" t="s">
        <v>8</v>
      </c>
      <c r="F47" s="76" t="s">
        <v>18</v>
      </c>
      <c r="G47" s="181" t="s">
        <v>163</v>
      </c>
      <c r="H47" s="148">
        <f>H48</f>
        <v>14652.8346</v>
      </c>
      <c r="I47" s="148">
        <f>I48</f>
        <v>14478.291080000001</v>
      </c>
      <c r="J47" s="194">
        <f t="shared" si="0"/>
        <v>0.98809999999999998</v>
      </c>
      <c r="K47" s="147"/>
    </row>
    <row r="48" spans="1:11" ht="36" x14ac:dyDescent="0.2">
      <c r="A48" s="74" t="s">
        <v>7</v>
      </c>
      <c r="B48" s="75" t="s">
        <v>217</v>
      </c>
      <c r="C48" s="75" t="s">
        <v>17</v>
      </c>
      <c r="D48" s="75" t="s">
        <v>16</v>
      </c>
      <c r="E48" s="75" t="s">
        <v>8</v>
      </c>
      <c r="F48" s="76" t="s">
        <v>18</v>
      </c>
      <c r="G48" s="182" t="s">
        <v>205</v>
      </c>
      <c r="H48" s="160">
        <f>SUM(H49,H53,H58,H67)</f>
        <v>14652.8346</v>
      </c>
      <c r="I48" s="160">
        <f>SUM(I49,I53,I58,I67)</f>
        <v>14478.291080000001</v>
      </c>
      <c r="J48" s="194">
        <f t="shared" si="0"/>
        <v>0.98809999999999998</v>
      </c>
      <c r="K48" s="147"/>
    </row>
    <row r="49" spans="1:11" ht="24" x14ac:dyDescent="0.2">
      <c r="A49" s="74" t="s">
        <v>7</v>
      </c>
      <c r="B49" s="75" t="s">
        <v>217</v>
      </c>
      <c r="C49" s="75" t="s">
        <v>15</v>
      </c>
      <c r="D49" s="77" t="s">
        <v>16</v>
      </c>
      <c r="E49" s="75" t="s">
        <v>8</v>
      </c>
      <c r="F49" s="76" t="s">
        <v>164</v>
      </c>
      <c r="G49" s="182" t="s">
        <v>87</v>
      </c>
      <c r="H49" s="161">
        <f>H50+H52+H51</f>
        <v>12949.51</v>
      </c>
      <c r="I49" s="161">
        <f>I50+I52+I51</f>
        <v>12774.966479999999</v>
      </c>
      <c r="J49" s="194">
        <f t="shared" si="0"/>
        <v>0.98650000000000004</v>
      </c>
      <c r="K49" s="147"/>
    </row>
    <row r="50" spans="1:11" ht="22.5" customHeight="1" x14ac:dyDescent="0.2">
      <c r="A50" s="74" t="s">
        <v>7</v>
      </c>
      <c r="B50" s="75" t="s">
        <v>217</v>
      </c>
      <c r="C50" s="75" t="s">
        <v>13</v>
      </c>
      <c r="D50" s="77" t="s">
        <v>26</v>
      </c>
      <c r="E50" s="75" t="s">
        <v>8</v>
      </c>
      <c r="F50" s="76" t="s">
        <v>164</v>
      </c>
      <c r="G50" s="176" t="s">
        <v>169</v>
      </c>
      <c r="H50" s="163">
        <f>260+11489.51</f>
        <v>11749.51</v>
      </c>
      <c r="I50" s="151">
        <f>260+11314.96648</f>
        <v>11574.966479999999</v>
      </c>
      <c r="J50" s="194">
        <f t="shared" si="0"/>
        <v>0.98509999999999998</v>
      </c>
      <c r="K50" s="147"/>
    </row>
    <row r="51" spans="1:11" ht="22.5" x14ac:dyDescent="0.2">
      <c r="A51" s="74" t="s">
        <v>7</v>
      </c>
      <c r="B51" s="75" t="s">
        <v>217</v>
      </c>
      <c r="C51" s="75" t="s">
        <v>13</v>
      </c>
      <c r="D51" s="77" t="s">
        <v>26</v>
      </c>
      <c r="E51" s="75" t="s">
        <v>8</v>
      </c>
      <c r="F51" s="76" t="s">
        <v>164</v>
      </c>
      <c r="G51" s="176" t="s">
        <v>157</v>
      </c>
      <c r="H51" s="163">
        <v>0</v>
      </c>
      <c r="I51" s="193">
        <v>0</v>
      </c>
      <c r="J51" s="194">
        <v>0</v>
      </c>
      <c r="K51" s="147"/>
    </row>
    <row r="52" spans="1:11" ht="22.5" x14ac:dyDescent="0.2">
      <c r="A52" s="74" t="s">
        <v>7</v>
      </c>
      <c r="B52" s="75" t="s">
        <v>217</v>
      </c>
      <c r="C52" s="75" t="s">
        <v>14</v>
      </c>
      <c r="D52" s="77" t="s">
        <v>26</v>
      </c>
      <c r="E52" s="75" t="s">
        <v>8</v>
      </c>
      <c r="F52" s="76" t="s">
        <v>164</v>
      </c>
      <c r="G52" s="176" t="s">
        <v>175</v>
      </c>
      <c r="H52" s="163">
        <v>1200</v>
      </c>
      <c r="I52" s="151">
        <v>1200</v>
      </c>
      <c r="J52" s="194">
        <f t="shared" si="0"/>
        <v>1</v>
      </c>
      <c r="K52" s="147"/>
    </row>
    <row r="53" spans="1:11" ht="24" x14ac:dyDescent="0.2">
      <c r="A53" s="71" t="s">
        <v>7</v>
      </c>
      <c r="B53" s="72" t="s">
        <v>217</v>
      </c>
      <c r="C53" s="72" t="s">
        <v>181</v>
      </c>
      <c r="D53" s="78" t="s">
        <v>16</v>
      </c>
      <c r="E53" s="72" t="s">
        <v>8</v>
      </c>
      <c r="F53" s="73" t="s">
        <v>164</v>
      </c>
      <c r="G53" s="177" t="s">
        <v>165</v>
      </c>
      <c r="H53" s="161">
        <f>SUM(H54:H57)</f>
        <v>1424.34</v>
      </c>
      <c r="I53" s="161">
        <f>SUM(I54:I57)</f>
        <v>1424.34</v>
      </c>
      <c r="J53" s="194">
        <f t="shared" si="0"/>
        <v>1</v>
      </c>
      <c r="K53" s="147"/>
    </row>
    <row r="54" spans="1:11" ht="24" x14ac:dyDescent="0.2">
      <c r="A54" s="74" t="s">
        <v>7</v>
      </c>
      <c r="B54" s="75" t="s">
        <v>217</v>
      </c>
      <c r="C54" s="75" t="s">
        <v>12</v>
      </c>
      <c r="D54" s="77" t="s">
        <v>26</v>
      </c>
      <c r="E54" s="75" t="s">
        <v>8</v>
      </c>
      <c r="F54" s="76" t="s">
        <v>164</v>
      </c>
      <c r="G54" s="146" t="s">
        <v>142</v>
      </c>
      <c r="H54" s="189">
        <v>832</v>
      </c>
      <c r="I54" s="190">
        <v>832</v>
      </c>
      <c r="J54" s="194">
        <f t="shared" si="0"/>
        <v>1</v>
      </c>
      <c r="K54" s="147"/>
    </row>
    <row r="55" spans="1:11" ht="27.75" customHeight="1" x14ac:dyDescent="0.2">
      <c r="A55" s="74" t="s">
        <v>7</v>
      </c>
      <c r="B55" s="75" t="s">
        <v>217</v>
      </c>
      <c r="C55" s="75" t="s">
        <v>12</v>
      </c>
      <c r="D55" s="77" t="s">
        <v>26</v>
      </c>
      <c r="E55" s="75" t="s">
        <v>8</v>
      </c>
      <c r="F55" s="76" t="s">
        <v>164</v>
      </c>
      <c r="G55" s="146" t="s">
        <v>240</v>
      </c>
      <c r="H55" s="189">
        <v>443.34</v>
      </c>
      <c r="I55" s="190">
        <v>443.34</v>
      </c>
      <c r="J55" s="194">
        <f t="shared" si="0"/>
        <v>1</v>
      </c>
      <c r="K55" s="147"/>
    </row>
    <row r="56" spans="1:11" ht="36.75" customHeight="1" x14ac:dyDescent="0.2">
      <c r="A56" s="74" t="s">
        <v>7</v>
      </c>
      <c r="B56" s="75" t="s">
        <v>217</v>
      </c>
      <c r="C56" s="75" t="s">
        <v>12</v>
      </c>
      <c r="D56" s="77" t="s">
        <v>26</v>
      </c>
      <c r="E56" s="75" t="s">
        <v>8</v>
      </c>
      <c r="F56" s="76" t="s">
        <v>164</v>
      </c>
      <c r="G56" s="183" t="s">
        <v>360</v>
      </c>
      <c r="H56" s="189">
        <v>51</v>
      </c>
      <c r="I56" s="190">
        <v>51</v>
      </c>
      <c r="J56" s="194">
        <f t="shared" si="0"/>
        <v>1</v>
      </c>
      <c r="K56" s="147"/>
    </row>
    <row r="57" spans="1:11" ht="19.5" customHeight="1" x14ac:dyDescent="0.2">
      <c r="A57" s="74" t="s">
        <v>7</v>
      </c>
      <c r="B57" s="75" t="s">
        <v>217</v>
      </c>
      <c r="C57" s="75" t="s">
        <v>12</v>
      </c>
      <c r="D57" s="77" t="s">
        <v>26</v>
      </c>
      <c r="E57" s="75" t="s">
        <v>8</v>
      </c>
      <c r="F57" s="76" t="s">
        <v>164</v>
      </c>
      <c r="G57" s="183" t="s">
        <v>241</v>
      </c>
      <c r="H57" s="189">
        <v>98</v>
      </c>
      <c r="I57" s="190">
        <v>98</v>
      </c>
      <c r="J57" s="194">
        <f t="shared" si="0"/>
        <v>1</v>
      </c>
      <c r="K57" s="147"/>
    </row>
    <row r="58" spans="1:11" ht="24" x14ac:dyDescent="0.2">
      <c r="A58" s="79" t="s">
        <v>7</v>
      </c>
      <c r="B58" s="80" t="s">
        <v>217</v>
      </c>
      <c r="C58" s="80" t="s">
        <v>191</v>
      </c>
      <c r="D58" s="80" t="s">
        <v>26</v>
      </c>
      <c r="E58" s="80" t="s">
        <v>8</v>
      </c>
      <c r="F58" s="81">
        <v>151</v>
      </c>
      <c r="G58" s="182" t="s">
        <v>34</v>
      </c>
      <c r="H58" s="164">
        <f>H59+H63</f>
        <v>177.2</v>
      </c>
      <c r="I58" s="164">
        <f>I59+I63</f>
        <v>177.2</v>
      </c>
      <c r="J58" s="194">
        <f t="shared" si="0"/>
        <v>1</v>
      </c>
      <c r="K58" s="147"/>
    </row>
    <row r="59" spans="1:11" x14ac:dyDescent="0.2">
      <c r="A59" s="79" t="s">
        <v>7</v>
      </c>
      <c r="B59" s="80" t="s">
        <v>217</v>
      </c>
      <c r="C59" s="80" t="s">
        <v>191</v>
      </c>
      <c r="D59" s="80" t="s">
        <v>26</v>
      </c>
      <c r="E59" s="80" t="s">
        <v>8</v>
      </c>
      <c r="F59" s="81">
        <v>151</v>
      </c>
      <c r="G59" s="184" t="s">
        <v>166</v>
      </c>
      <c r="H59" s="149">
        <f>SUM(H61:H62)</f>
        <v>157.9</v>
      </c>
      <c r="I59" s="149">
        <f>SUM(I61:I62)</f>
        <v>157.9</v>
      </c>
      <c r="J59" s="194">
        <f t="shared" si="0"/>
        <v>1</v>
      </c>
      <c r="K59" s="147"/>
    </row>
    <row r="60" spans="1:11" hidden="1" x14ac:dyDescent="0.2">
      <c r="A60" s="59"/>
      <c r="B60" s="59"/>
      <c r="C60" s="59"/>
      <c r="D60" s="59"/>
      <c r="E60" s="59"/>
      <c r="F60" s="59"/>
      <c r="G60" s="176"/>
      <c r="H60" s="163"/>
      <c r="I60" s="193"/>
      <c r="J60" s="194" t="e">
        <f t="shared" si="0"/>
        <v>#DIV/0!</v>
      </c>
      <c r="K60" s="147"/>
    </row>
    <row r="61" spans="1:11" ht="22.5" x14ac:dyDescent="0.2">
      <c r="A61" s="74" t="s">
        <v>7</v>
      </c>
      <c r="B61" s="75" t="s">
        <v>217</v>
      </c>
      <c r="C61" s="75" t="s">
        <v>9</v>
      </c>
      <c r="D61" s="77" t="s">
        <v>26</v>
      </c>
      <c r="E61" s="75" t="s">
        <v>8</v>
      </c>
      <c r="F61" s="76" t="s">
        <v>164</v>
      </c>
      <c r="G61" s="183" t="s">
        <v>35</v>
      </c>
      <c r="H61" s="165">
        <v>16.2</v>
      </c>
      <c r="I61" s="166">
        <v>16.2</v>
      </c>
      <c r="J61" s="194">
        <f t="shared" si="0"/>
        <v>1</v>
      </c>
      <c r="K61" s="147"/>
    </row>
    <row r="62" spans="1:11" ht="22.5" x14ac:dyDescent="0.2">
      <c r="A62" s="74" t="s">
        <v>7</v>
      </c>
      <c r="B62" s="75" t="s">
        <v>217</v>
      </c>
      <c r="C62" s="75" t="s">
        <v>10</v>
      </c>
      <c r="D62" s="77" t="s">
        <v>26</v>
      </c>
      <c r="E62" s="75" t="s">
        <v>8</v>
      </c>
      <c r="F62" s="76" t="s">
        <v>164</v>
      </c>
      <c r="G62" s="183" t="s">
        <v>88</v>
      </c>
      <c r="H62" s="165">
        <v>141.69999999999999</v>
      </c>
      <c r="I62" s="166">
        <v>141.69999999999999</v>
      </c>
      <c r="J62" s="194">
        <f t="shared" si="0"/>
        <v>1</v>
      </c>
      <c r="K62" s="147"/>
    </row>
    <row r="63" spans="1:11" x14ac:dyDescent="0.2">
      <c r="A63" s="79" t="s">
        <v>7</v>
      </c>
      <c r="B63" s="80" t="s">
        <v>217</v>
      </c>
      <c r="C63" s="80" t="s">
        <v>191</v>
      </c>
      <c r="D63" s="80" t="s">
        <v>26</v>
      </c>
      <c r="E63" s="80" t="s">
        <v>8</v>
      </c>
      <c r="F63" s="81">
        <v>151</v>
      </c>
      <c r="G63" s="184" t="s">
        <v>158</v>
      </c>
      <c r="H63" s="167">
        <f>SUM(H64:H66)</f>
        <v>19.3</v>
      </c>
      <c r="I63" s="167">
        <f>SUM(I64:I66)</f>
        <v>19.3</v>
      </c>
      <c r="J63" s="194">
        <f t="shared" si="0"/>
        <v>1</v>
      </c>
      <c r="K63" s="147"/>
    </row>
    <row r="64" spans="1:11" ht="22.5" x14ac:dyDescent="0.2">
      <c r="A64" s="74" t="s">
        <v>7</v>
      </c>
      <c r="B64" s="75" t="s">
        <v>217</v>
      </c>
      <c r="C64" s="75" t="s">
        <v>9</v>
      </c>
      <c r="D64" s="77" t="s">
        <v>26</v>
      </c>
      <c r="E64" s="75" t="s">
        <v>8</v>
      </c>
      <c r="F64" s="76" t="s">
        <v>164</v>
      </c>
      <c r="G64" s="183" t="s">
        <v>35</v>
      </c>
      <c r="H64" s="168">
        <v>1.2</v>
      </c>
      <c r="I64" s="151">
        <v>1.2</v>
      </c>
      <c r="J64" s="194">
        <f t="shared" si="0"/>
        <v>1</v>
      </c>
      <c r="K64" s="147"/>
    </row>
    <row r="65" spans="1:12" ht="22.5" x14ac:dyDescent="0.2">
      <c r="A65" s="74" t="s">
        <v>7</v>
      </c>
      <c r="B65" s="75" t="s">
        <v>217</v>
      </c>
      <c r="C65" s="75" t="s">
        <v>10</v>
      </c>
      <c r="D65" s="77" t="s">
        <v>26</v>
      </c>
      <c r="E65" s="75" t="s">
        <v>8</v>
      </c>
      <c r="F65" s="76" t="s">
        <v>164</v>
      </c>
      <c r="G65" s="183" t="s">
        <v>22</v>
      </c>
      <c r="H65" s="163">
        <v>0</v>
      </c>
      <c r="I65" s="151">
        <v>0</v>
      </c>
      <c r="J65" s="194">
        <v>0</v>
      </c>
      <c r="K65" s="147"/>
    </row>
    <row r="66" spans="1:12" ht="22.5" x14ac:dyDescent="0.2">
      <c r="A66" s="74" t="s">
        <v>7</v>
      </c>
      <c r="B66" s="75" t="s">
        <v>217</v>
      </c>
      <c r="C66" s="75" t="s">
        <v>11</v>
      </c>
      <c r="D66" s="75" t="s">
        <v>26</v>
      </c>
      <c r="E66" s="75" t="s">
        <v>8</v>
      </c>
      <c r="F66" s="76" t="s">
        <v>164</v>
      </c>
      <c r="G66" s="183" t="s">
        <v>23</v>
      </c>
      <c r="H66" s="163">
        <v>18.100000000000001</v>
      </c>
      <c r="I66" s="151">
        <v>18.100000000000001</v>
      </c>
      <c r="J66" s="194">
        <f t="shared" si="0"/>
        <v>1</v>
      </c>
      <c r="K66" s="147"/>
    </row>
    <row r="67" spans="1:12" x14ac:dyDescent="0.2">
      <c r="A67" s="82" t="s">
        <v>7</v>
      </c>
      <c r="B67" s="83" t="s">
        <v>217</v>
      </c>
      <c r="C67" s="83" t="s">
        <v>184</v>
      </c>
      <c r="D67" s="83" t="s">
        <v>26</v>
      </c>
      <c r="E67" s="83" t="s">
        <v>8</v>
      </c>
      <c r="F67" s="84" t="s">
        <v>164</v>
      </c>
      <c r="G67" s="182" t="s">
        <v>192</v>
      </c>
      <c r="H67" s="169">
        <f>SUM(H68:H70)</f>
        <v>101.7846</v>
      </c>
      <c r="I67" s="169">
        <f>SUM(I68:I70)</f>
        <v>101.7846</v>
      </c>
      <c r="J67" s="194">
        <f t="shared" si="0"/>
        <v>1</v>
      </c>
      <c r="K67" s="147"/>
      <c r="L67" s="52"/>
    </row>
    <row r="68" spans="1:12" x14ac:dyDescent="0.2">
      <c r="A68" s="74" t="s">
        <v>7</v>
      </c>
      <c r="B68" s="75" t="s">
        <v>217</v>
      </c>
      <c r="C68" s="75" t="s">
        <v>167</v>
      </c>
      <c r="D68" s="77" t="s">
        <v>26</v>
      </c>
      <c r="E68" s="75" t="s">
        <v>8</v>
      </c>
      <c r="F68" s="76" t="s">
        <v>164</v>
      </c>
      <c r="G68" s="183" t="s">
        <v>242</v>
      </c>
      <c r="H68" s="189">
        <v>10</v>
      </c>
      <c r="I68" s="190">
        <v>10</v>
      </c>
      <c r="J68" s="194">
        <f t="shared" si="0"/>
        <v>1</v>
      </c>
      <c r="K68" s="147"/>
      <c r="L68" s="52"/>
    </row>
    <row r="69" spans="1:12" x14ac:dyDescent="0.2">
      <c r="A69" s="74" t="s">
        <v>7</v>
      </c>
      <c r="B69" s="75" t="s">
        <v>217</v>
      </c>
      <c r="C69" s="75" t="s">
        <v>167</v>
      </c>
      <c r="D69" s="77" t="s">
        <v>26</v>
      </c>
      <c r="E69" s="75" t="s">
        <v>8</v>
      </c>
      <c r="F69" s="76" t="s">
        <v>164</v>
      </c>
      <c r="G69" s="183" t="s">
        <v>244</v>
      </c>
      <c r="H69" s="189">
        <v>33.491599999999998</v>
      </c>
      <c r="I69" s="190">
        <v>33.491599999999998</v>
      </c>
      <c r="J69" s="194">
        <f t="shared" si="0"/>
        <v>1</v>
      </c>
      <c r="K69" s="147"/>
      <c r="L69" s="52"/>
    </row>
    <row r="70" spans="1:12" x14ac:dyDescent="0.2">
      <c r="A70" s="74" t="s">
        <v>7</v>
      </c>
      <c r="B70" s="75" t="s">
        <v>217</v>
      </c>
      <c r="C70" s="75" t="s">
        <v>167</v>
      </c>
      <c r="D70" s="77" t="s">
        <v>26</v>
      </c>
      <c r="E70" s="75" t="s">
        <v>8</v>
      </c>
      <c r="F70" s="76" t="s">
        <v>164</v>
      </c>
      <c r="G70" s="183" t="s">
        <v>243</v>
      </c>
      <c r="H70" s="189">
        <v>58.292999999999999</v>
      </c>
      <c r="I70" s="190">
        <v>58.292999999999999</v>
      </c>
      <c r="J70" s="194">
        <f t="shared" si="0"/>
        <v>1</v>
      </c>
      <c r="K70" s="147"/>
      <c r="L70" s="52"/>
    </row>
    <row r="71" spans="1:12" ht="22.5" hidden="1" x14ac:dyDescent="0.2">
      <c r="A71" s="74" t="s">
        <v>19</v>
      </c>
      <c r="B71" s="75" t="s">
        <v>217</v>
      </c>
      <c r="C71" s="75" t="s">
        <v>20</v>
      </c>
      <c r="D71" s="85" t="s">
        <v>216</v>
      </c>
      <c r="E71" s="75" t="s">
        <v>8</v>
      </c>
      <c r="F71" s="76" t="s">
        <v>168</v>
      </c>
      <c r="G71" s="176" t="s">
        <v>176</v>
      </c>
      <c r="H71" s="156"/>
      <c r="I71" s="156"/>
      <c r="J71" s="194" t="e">
        <f t="shared" si="0"/>
        <v>#DIV/0!</v>
      </c>
      <c r="K71" s="147"/>
    </row>
    <row r="72" spans="1:12" ht="33.75" hidden="1" x14ac:dyDescent="0.2">
      <c r="A72" s="74" t="s">
        <v>19</v>
      </c>
      <c r="B72" s="75" t="s">
        <v>0</v>
      </c>
      <c r="C72" s="75" t="s">
        <v>72</v>
      </c>
      <c r="D72" s="85" t="s">
        <v>216</v>
      </c>
      <c r="E72" s="75" t="s">
        <v>8</v>
      </c>
      <c r="F72" s="76" t="s">
        <v>65</v>
      </c>
      <c r="G72" s="176" t="s">
        <v>73</v>
      </c>
      <c r="H72" s="156"/>
      <c r="I72" s="156"/>
      <c r="J72" s="194" t="e">
        <f t="shared" si="0"/>
        <v>#DIV/0!</v>
      </c>
      <c r="K72" s="147"/>
    </row>
    <row r="73" spans="1:12" ht="15.75" x14ac:dyDescent="0.25">
      <c r="A73" s="255"/>
      <c r="B73" s="255"/>
      <c r="C73" s="255"/>
      <c r="D73" s="255"/>
      <c r="E73" s="255"/>
      <c r="F73" s="255"/>
      <c r="G73" s="185" t="s">
        <v>206</v>
      </c>
      <c r="H73" s="149">
        <f>SUM(H12,H47)</f>
        <v>15425.624599999999</v>
      </c>
      <c r="I73" s="149">
        <f>I12+I47</f>
        <v>15167.12249</v>
      </c>
      <c r="J73" s="194">
        <f t="shared" si="0"/>
        <v>0.98319999999999996</v>
      </c>
      <c r="K73" s="147"/>
    </row>
    <row r="74" spans="1:12" x14ac:dyDescent="0.2">
      <c r="H74" s="8"/>
    </row>
    <row r="75" spans="1:12" x14ac:dyDescent="0.2">
      <c r="H75" s="10"/>
    </row>
    <row r="78" spans="1:12" s="55" customFormat="1" x14ac:dyDescent="0.2">
      <c r="A78" s="4"/>
      <c r="B78" s="4"/>
      <c r="C78" s="4"/>
      <c r="D78" s="4"/>
      <c r="E78" s="4"/>
      <c r="F78" s="4"/>
      <c r="G78" s="3"/>
      <c r="H78" s="1"/>
      <c r="I78" s="1"/>
      <c r="J78" s="1"/>
    </row>
  </sheetData>
  <mergeCells count="10">
    <mergeCell ref="G2:J2"/>
    <mergeCell ref="G3:J3"/>
    <mergeCell ref="H4:J4"/>
    <mergeCell ref="A73:F73"/>
    <mergeCell ref="A10:F10"/>
    <mergeCell ref="A11:F11"/>
    <mergeCell ref="A7:J7"/>
    <mergeCell ref="A8:J8"/>
    <mergeCell ref="F5:H5"/>
    <mergeCell ref="F6:H6"/>
  </mergeCells>
  <phoneticPr fontId="0" type="noConversion"/>
  <printOptions horizontalCentered="1"/>
  <pageMargins left="0.64" right="0.39370078740157483" top="0.39370078740157483" bottom="0.39370078740157483" header="0.43" footer="0.39"/>
  <pageSetup paperSize="9" scale="73" fitToHeight="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L89"/>
  <sheetViews>
    <sheetView topLeftCell="A9" zoomScaleNormal="100" workbookViewId="0">
      <selection activeCell="G79" sqref="G79"/>
    </sheetView>
  </sheetViews>
  <sheetFormatPr defaultRowHeight="12.75" x14ac:dyDescent="0.2"/>
  <cols>
    <col min="1" max="1" width="2.7109375" style="4" customWidth="1"/>
    <col min="2" max="2" width="3.85546875" style="4" customWidth="1"/>
    <col min="3" max="3" width="4.42578125" style="4" customWidth="1"/>
    <col min="4" max="4" width="3.5703125" style="4" customWidth="1"/>
    <col min="5" max="5" width="7.140625" style="4" customWidth="1"/>
    <col min="6" max="6" width="6" style="4" customWidth="1"/>
    <col min="7" max="7" width="59.140625" style="3" customWidth="1"/>
    <col min="8" max="8" width="17.5703125" style="1" customWidth="1"/>
    <col min="9" max="9" width="15" style="1" customWidth="1"/>
    <col min="10" max="10" width="12.42578125" style="1" customWidth="1"/>
    <col min="11" max="11" width="13.28515625" style="1" bestFit="1" customWidth="1"/>
    <col min="12" max="16384" width="9.140625" style="1"/>
  </cols>
  <sheetData>
    <row r="1" spans="1:10" ht="15" customHeight="1" x14ac:dyDescent="0.2">
      <c r="A1" s="103"/>
      <c r="B1" s="103"/>
      <c r="C1" s="103"/>
      <c r="D1" s="103"/>
      <c r="E1" s="103"/>
      <c r="F1" s="104"/>
      <c r="G1" s="113"/>
      <c r="H1" s="110"/>
      <c r="I1" s="114"/>
      <c r="J1" s="32" t="s">
        <v>123</v>
      </c>
    </row>
    <row r="2" spans="1:10" ht="14.25" customHeight="1" x14ac:dyDescent="0.2">
      <c r="A2" s="105"/>
      <c r="B2" s="105"/>
      <c r="C2" s="105"/>
      <c r="D2" s="105"/>
      <c r="E2" s="105"/>
      <c r="F2" s="104"/>
      <c r="G2" s="254" t="str">
        <f>Пр1!G2</f>
        <v>к Решению Совета депутатов  муниципального образования сельского поселения "село Средние Пахачи""</v>
      </c>
      <c r="H2" s="273"/>
      <c r="I2" s="273"/>
      <c r="J2" s="273"/>
    </row>
    <row r="3" spans="1:10" ht="12.75" customHeight="1" x14ac:dyDescent="0.2">
      <c r="A3" s="103"/>
      <c r="B3" s="103"/>
      <c r="C3" s="103"/>
      <c r="D3" s="103"/>
      <c r="E3" s="103"/>
      <c r="F3" s="104"/>
      <c r="G3" s="254" t="str">
        <f>Пр1!G3</f>
        <v>"Об исполнении бюджета сельского поселения "село Средние Пахачи" за 2014 год"</v>
      </c>
      <c r="H3" s="274"/>
      <c r="I3" s="274"/>
      <c r="J3" s="274"/>
    </row>
    <row r="4" spans="1:10" ht="12.75" customHeight="1" x14ac:dyDescent="0.2">
      <c r="A4" s="103"/>
      <c r="B4" s="103"/>
      <c r="C4" s="103"/>
      <c r="D4" s="103"/>
      <c r="E4" s="103"/>
      <c r="F4" s="104"/>
      <c r="G4" s="113"/>
      <c r="H4" s="254" t="str">
        <f>Пр1!H4</f>
        <v>от 09 февраля 2015 года № 91</v>
      </c>
      <c r="I4" s="274"/>
      <c r="J4" s="274"/>
    </row>
    <row r="5" spans="1:10" ht="14.25" customHeight="1" x14ac:dyDescent="0.2">
      <c r="A5" s="103"/>
      <c r="B5" s="103"/>
      <c r="C5" s="103"/>
      <c r="D5" s="103"/>
      <c r="E5" s="103"/>
      <c r="F5" s="275"/>
      <c r="G5" s="275"/>
      <c r="H5" s="275"/>
      <c r="I5" s="106"/>
      <c r="J5" s="33"/>
    </row>
    <row r="6" spans="1:10" ht="16.5" customHeight="1" x14ac:dyDescent="0.2">
      <c r="A6" s="103"/>
      <c r="B6" s="103"/>
      <c r="C6" s="103"/>
      <c r="D6" s="103"/>
      <c r="E6" s="103"/>
      <c r="F6" s="275"/>
      <c r="G6" s="275"/>
      <c r="H6" s="275"/>
      <c r="I6" s="106"/>
      <c r="J6" s="33"/>
    </row>
    <row r="7" spans="1:10" ht="17.25" customHeight="1" x14ac:dyDescent="0.2">
      <c r="A7" s="260" t="s">
        <v>122</v>
      </c>
      <c r="B7" s="261"/>
      <c r="C7" s="261"/>
      <c r="D7" s="261"/>
      <c r="E7" s="261"/>
      <c r="F7" s="261"/>
      <c r="G7" s="261"/>
      <c r="H7" s="261"/>
      <c r="I7" s="261"/>
      <c r="J7" s="261"/>
    </row>
    <row r="8" spans="1:10" ht="14.25" customHeight="1" x14ac:dyDescent="0.2">
      <c r="A8" s="260" t="s">
        <v>220</v>
      </c>
      <c r="B8" s="261"/>
      <c r="C8" s="261"/>
      <c r="D8" s="261"/>
      <c r="E8" s="261"/>
      <c r="F8" s="261"/>
      <c r="G8" s="261"/>
      <c r="H8" s="261"/>
      <c r="I8" s="261"/>
      <c r="J8" s="261"/>
    </row>
    <row r="9" spans="1:10" ht="19.899999999999999" customHeight="1" x14ac:dyDescent="0.2">
      <c r="A9" s="266" t="s">
        <v>231</v>
      </c>
      <c r="B9" s="261"/>
      <c r="C9" s="261"/>
      <c r="D9" s="261"/>
      <c r="E9" s="261"/>
      <c r="F9" s="261"/>
      <c r="G9" s="261"/>
      <c r="H9" s="261"/>
      <c r="I9" s="261"/>
      <c r="J9" s="261"/>
    </row>
    <row r="10" spans="1:10" x14ac:dyDescent="0.2">
      <c r="A10" s="111"/>
      <c r="B10" s="111"/>
      <c r="C10" s="111"/>
      <c r="D10" s="111"/>
      <c r="E10" s="111"/>
      <c r="F10" s="111"/>
      <c r="G10" s="112"/>
      <c r="H10" s="100"/>
      <c r="I10" s="100"/>
      <c r="J10" s="101" t="s">
        <v>27</v>
      </c>
    </row>
    <row r="11" spans="1:10" ht="37.5" customHeight="1" x14ac:dyDescent="0.2">
      <c r="A11" s="267" t="s">
        <v>124</v>
      </c>
      <c r="B11" s="268"/>
      <c r="C11" s="268"/>
      <c r="D11" s="269"/>
      <c r="E11" s="86" t="s">
        <v>125</v>
      </c>
      <c r="F11" s="86" t="s">
        <v>126</v>
      </c>
      <c r="G11" s="11" t="s">
        <v>162</v>
      </c>
      <c r="H11" s="12" t="s">
        <v>58</v>
      </c>
      <c r="I11" s="56" t="s">
        <v>59</v>
      </c>
      <c r="J11" s="56" t="s">
        <v>60</v>
      </c>
    </row>
    <row r="12" spans="1:10" x14ac:dyDescent="0.2">
      <c r="A12" s="270" t="s">
        <v>178</v>
      </c>
      <c r="B12" s="271"/>
      <c r="C12" s="271"/>
      <c r="D12" s="272"/>
      <c r="E12" s="87">
        <v>2</v>
      </c>
      <c r="F12" s="87">
        <v>3</v>
      </c>
      <c r="G12" s="88">
        <v>4</v>
      </c>
      <c r="H12" s="89">
        <v>5</v>
      </c>
      <c r="I12" s="90">
        <v>6</v>
      </c>
      <c r="J12" s="90">
        <v>7</v>
      </c>
    </row>
    <row r="13" spans="1:10" x14ac:dyDescent="0.2">
      <c r="A13" s="71" t="s">
        <v>178</v>
      </c>
      <c r="B13" s="72" t="s">
        <v>16</v>
      </c>
      <c r="C13" s="72" t="s">
        <v>17</v>
      </c>
      <c r="D13" s="72" t="s">
        <v>16</v>
      </c>
      <c r="E13" s="6" t="s">
        <v>8</v>
      </c>
      <c r="F13" s="6" t="s">
        <v>18</v>
      </c>
      <c r="G13" s="60" t="s">
        <v>161</v>
      </c>
      <c r="H13" s="148">
        <f>H14+H21+H27+H30+H38+H43+H44+H48+H50+H46</f>
        <v>772.79</v>
      </c>
      <c r="I13" s="148">
        <f>I14+I21+I27+I30+I38+I43+I44+I48+I50+I46</f>
        <v>687.27140999999995</v>
      </c>
      <c r="J13" s="194">
        <f>I13/H13</f>
        <v>0.88929999999999998</v>
      </c>
    </row>
    <row r="14" spans="1:10" x14ac:dyDescent="0.2">
      <c r="A14" s="74" t="s">
        <v>178</v>
      </c>
      <c r="B14" s="75" t="s">
        <v>214</v>
      </c>
      <c r="C14" s="75" t="s">
        <v>17</v>
      </c>
      <c r="D14" s="75" t="s">
        <v>16</v>
      </c>
      <c r="E14" s="5" t="s">
        <v>8</v>
      </c>
      <c r="F14" s="5" t="s">
        <v>18</v>
      </c>
      <c r="G14" s="61" t="s">
        <v>194</v>
      </c>
      <c r="H14" s="149">
        <f>SUM(H15:H20)</f>
        <v>744.79</v>
      </c>
      <c r="I14" s="149">
        <f>SUM(I15:I20)</f>
        <v>654.49140999999997</v>
      </c>
      <c r="J14" s="194">
        <f t="shared" ref="J14:J77" si="0">I14/H14</f>
        <v>0.87880000000000003</v>
      </c>
    </row>
    <row r="15" spans="1:10" x14ac:dyDescent="0.2">
      <c r="A15" s="74" t="s">
        <v>178</v>
      </c>
      <c r="B15" s="75" t="s">
        <v>214</v>
      </c>
      <c r="C15" s="75" t="s">
        <v>128</v>
      </c>
      <c r="D15" s="75" t="s">
        <v>217</v>
      </c>
      <c r="E15" s="5" t="s">
        <v>127</v>
      </c>
      <c r="F15" s="5" t="s">
        <v>179</v>
      </c>
      <c r="G15" s="58" t="s">
        <v>180</v>
      </c>
      <c r="H15" s="150">
        <v>0</v>
      </c>
      <c r="I15" s="151">
        <v>0</v>
      </c>
      <c r="J15" s="194">
        <v>0</v>
      </c>
    </row>
    <row r="16" spans="1:10" ht="67.5" x14ac:dyDescent="0.2">
      <c r="A16" s="74" t="s">
        <v>178</v>
      </c>
      <c r="B16" s="75" t="s">
        <v>214</v>
      </c>
      <c r="C16" s="75" t="s">
        <v>36</v>
      </c>
      <c r="D16" s="75" t="s">
        <v>214</v>
      </c>
      <c r="E16" s="5" t="s">
        <v>127</v>
      </c>
      <c r="F16" s="5" t="s">
        <v>179</v>
      </c>
      <c r="G16" s="91" t="s">
        <v>37</v>
      </c>
      <c r="H16" s="150">
        <v>430</v>
      </c>
      <c r="I16" s="151">
        <v>421.05360000000002</v>
      </c>
      <c r="J16" s="194">
        <f t="shared" si="0"/>
        <v>0.97919999999999996</v>
      </c>
    </row>
    <row r="17" spans="1:11" x14ac:dyDescent="0.2">
      <c r="A17" s="74" t="s">
        <v>178</v>
      </c>
      <c r="B17" s="75" t="s">
        <v>0</v>
      </c>
      <c r="C17" s="75" t="s">
        <v>235</v>
      </c>
      <c r="D17" s="75" t="s">
        <v>214</v>
      </c>
      <c r="E17" s="75" t="s">
        <v>8</v>
      </c>
      <c r="F17" s="76" t="s">
        <v>18</v>
      </c>
      <c r="G17" s="175" t="s">
        <v>236</v>
      </c>
      <c r="H17" s="150">
        <v>115.21</v>
      </c>
      <c r="I17" s="150">
        <v>88.103440000000006</v>
      </c>
      <c r="J17" s="194">
        <f t="shared" si="0"/>
        <v>0.76470000000000005</v>
      </c>
      <c r="K17" s="147"/>
    </row>
    <row r="18" spans="1:11" x14ac:dyDescent="0.2">
      <c r="A18" s="74" t="s">
        <v>178</v>
      </c>
      <c r="B18" s="75" t="s">
        <v>0</v>
      </c>
      <c r="C18" s="75" t="s">
        <v>237</v>
      </c>
      <c r="D18" s="75" t="s">
        <v>214</v>
      </c>
      <c r="E18" s="75" t="s">
        <v>8</v>
      </c>
      <c r="F18" s="76" t="s">
        <v>18</v>
      </c>
      <c r="G18" s="175" t="s">
        <v>236</v>
      </c>
      <c r="H18" s="150">
        <v>2.39</v>
      </c>
      <c r="I18" s="150">
        <v>1.9845600000000001</v>
      </c>
      <c r="J18" s="194">
        <f t="shared" si="0"/>
        <v>0.83040000000000003</v>
      </c>
      <c r="K18" s="147"/>
    </row>
    <row r="19" spans="1:11" x14ac:dyDescent="0.2">
      <c r="A19" s="74" t="s">
        <v>178</v>
      </c>
      <c r="B19" s="75" t="s">
        <v>0</v>
      </c>
      <c r="C19" s="75" t="s">
        <v>238</v>
      </c>
      <c r="D19" s="75" t="s">
        <v>214</v>
      </c>
      <c r="E19" s="75" t="s">
        <v>8</v>
      </c>
      <c r="F19" s="76" t="s">
        <v>18</v>
      </c>
      <c r="G19" s="175" t="s">
        <v>236</v>
      </c>
      <c r="H19" s="150">
        <v>186.54</v>
      </c>
      <c r="I19" s="150">
        <v>150.93129999999999</v>
      </c>
      <c r="J19" s="194">
        <f t="shared" si="0"/>
        <v>0.80910000000000004</v>
      </c>
      <c r="K19" s="147"/>
    </row>
    <row r="20" spans="1:11" x14ac:dyDescent="0.2">
      <c r="A20" s="74" t="s">
        <v>178</v>
      </c>
      <c r="B20" s="75" t="s">
        <v>0</v>
      </c>
      <c r="C20" s="75" t="s">
        <v>239</v>
      </c>
      <c r="D20" s="75" t="s">
        <v>214</v>
      </c>
      <c r="E20" s="75" t="s">
        <v>8</v>
      </c>
      <c r="F20" s="76" t="s">
        <v>18</v>
      </c>
      <c r="G20" s="175" t="s">
        <v>236</v>
      </c>
      <c r="H20" s="150">
        <v>10.65</v>
      </c>
      <c r="I20" s="150">
        <v>-7.5814899999999996</v>
      </c>
      <c r="J20" s="194">
        <f t="shared" si="0"/>
        <v>-0.71189999999999998</v>
      </c>
      <c r="K20" s="147"/>
    </row>
    <row r="21" spans="1:11" x14ac:dyDescent="0.2">
      <c r="A21" s="74" t="s">
        <v>178</v>
      </c>
      <c r="B21" s="75" t="s">
        <v>216</v>
      </c>
      <c r="C21" s="75" t="s">
        <v>17</v>
      </c>
      <c r="D21" s="75" t="s">
        <v>16</v>
      </c>
      <c r="E21" s="5" t="s">
        <v>8</v>
      </c>
      <c r="F21" s="5" t="s">
        <v>18</v>
      </c>
      <c r="G21" s="61" t="s">
        <v>196</v>
      </c>
      <c r="H21" s="149">
        <f>SUM(H22:H26)</f>
        <v>0</v>
      </c>
      <c r="I21" s="152">
        <f>SUM(I22:I26)</f>
        <v>0</v>
      </c>
      <c r="J21" s="194">
        <v>0</v>
      </c>
    </row>
    <row r="22" spans="1:11" ht="22.5" x14ac:dyDescent="0.2">
      <c r="A22" s="74" t="s">
        <v>178</v>
      </c>
      <c r="B22" s="75" t="s">
        <v>216</v>
      </c>
      <c r="C22" s="75" t="s">
        <v>38</v>
      </c>
      <c r="D22" s="75" t="s">
        <v>214</v>
      </c>
      <c r="E22" s="5" t="s">
        <v>127</v>
      </c>
      <c r="F22" s="5" t="s">
        <v>179</v>
      </c>
      <c r="G22" s="91" t="s">
        <v>39</v>
      </c>
      <c r="H22" s="150">
        <v>0</v>
      </c>
      <c r="I22" s="151">
        <v>0</v>
      </c>
      <c r="J22" s="194">
        <v>0</v>
      </c>
    </row>
    <row r="23" spans="1:11" ht="22.5" x14ac:dyDescent="0.2">
      <c r="A23" s="74" t="s">
        <v>178</v>
      </c>
      <c r="B23" s="75" t="s">
        <v>216</v>
      </c>
      <c r="C23" s="75" t="s">
        <v>40</v>
      </c>
      <c r="D23" s="75" t="s">
        <v>214</v>
      </c>
      <c r="E23" s="5" t="s">
        <v>127</v>
      </c>
      <c r="F23" s="5" t="s">
        <v>179</v>
      </c>
      <c r="G23" s="91" t="s">
        <v>42</v>
      </c>
      <c r="H23" s="150">
        <v>0</v>
      </c>
      <c r="I23" s="151">
        <v>0</v>
      </c>
      <c r="J23" s="194">
        <v>0</v>
      </c>
    </row>
    <row r="24" spans="1:11" ht="22.5" x14ac:dyDescent="0.2">
      <c r="A24" s="74" t="s">
        <v>178</v>
      </c>
      <c r="B24" s="75" t="s">
        <v>216</v>
      </c>
      <c r="C24" s="75" t="s">
        <v>38</v>
      </c>
      <c r="D24" s="75" t="s">
        <v>214</v>
      </c>
      <c r="E24" s="5" t="s">
        <v>127</v>
      </c>
      <c r="F24" s="5" t="s">
        <v>179</v>
      </c>
      <c r="G24" s="136" t="s">
        <v>145</v>
      </c>
      <c r="H24" s="150">
        <v>0</v>
      </c>
      <c r="I24" s="151">
        <v>0</v>
      </c>
      <c r="J24" s="194">
        <v>0</v>
      </c>
    </row>
    <row r="25" spans="1:11" x14ac:dyDescent="0.2">
      <c r="A25" s="74" t="s">
        <v>178</v>
      </c>
      <c r="B25" s="75" t="s">
        <v>216</v>
      </c>
      <c r="C25" s="75" t="s">
        <v>181</v>
      </c>
      <c r="D25" s="75" t="s">
        <v>217</v>
      </c>
      <c r="E25" s="5" t="s">
        <v>43</v>
      </c>
      <c r="F25" s="5" t="s">
        <v>179</v>
      </c>
      <c r="G25" s="62" t="s">
        <v>197</v>
      </c>
      <c r="H25" s="150">
        <v>0</v>
      </c>
      <c r="I25" s="151">
        <v>0</v>
      </c>
      <c r="J25" s="194">
        <v>0</v>
      </c>
    </row>
    <row r="26" spans="1:11" x14ac:dyDescent="0.2">
      <c r="A26" s="74" t="s">
        <v>178</v>
      </c>
      <c r="B26" s="75" t="s">
        <v>216</v>
      </c>
      <c r="C26" s="75" t="s">
        <v>191</v>
      </c>
      <c r="D26" s="75" t="s">
        <v>214</v>
      </c>
      <c r="E26" s="5" t="s">
        <v>130</v>
      </c>
      <c r="F26" s="5" t="s">
        <v>179</v>
      </c>
      <c r="G26" s="62" t="s">
        <v>89</v>
      </c>
      <c r="H26" s="150">
        <v>0</v>
      </c>
      <c r="I26" s="151">
        <v>0</v>
      </c>
      <c r="J26" s="194">
        <v>0</v>
      </c>
    </row>
    <row r="27" spans="1:11" x14ac:dyDescent="0.2">
      <c r="A27" s="74" t="s">
        <v>178</v>
      </c>
      <c r="B27" s="75" t="s">
        <v>6</v>
      </c>
      <c r="C27" s="75" t="s">
        <v>17</v>
      </c>
      <c r="D27" s="75" t="s">
        <v>16</v>
      </c>
      <c r="E27" s="5" t="s">
        <v>8</v>
      </c>
      <c r="F27" s="5" t="s">
        <v>18</v>
      </c>
      <c r="G27" s="61" t="s">
        <v>198</v>
      </c>
      <c r="H27" s="149">
        <f>SUM(H28:H29)</f>
        <v>0</v>
      </c>
      <c r="I27" s="149">
        <f>SUM(I28:I29)</f>
        <v>1.266</v>
      </c>
      <c r="J27" s="194">
        <v>0</v>
      </c>
    </row>
    <row r="28" spans="1:11" ht="45.75" customHeight="1" x14ac:dyDescent="0.2">
      <c r="A28" s="74" t="s">
        <v>178</v>
      </c>
      <c r="B28" s="75" t="s">
        <v>6</v>
      </c>
      <c r="C28" s="75" t="s">
        <v>90</v>
      </c>
      <c r="D28" s="75" t="s">
        <v>26</v>
      </c>
      <c r="E28" s="5" t="s">
        <v>127</v>
      </c>
      <c r="F28" s="5" t="s">
        <v>179</v>
      </c>
      <c r="G28" s="136" t="s">
        <v>91</v>
      </c>
      <c r="H28" s="150">
        <v>0</v>
      </c>
      <c r="I28" s="151">
        <v>1.266</v>
      </c>
      <c r="J28" s="194">
        <v>0</v>
      </c>
    </row>
    <row r="29" spans="1:11" ht="45" x14ac:dyDescent="0.2">
      <c r="A29" s="74" t="s">
        <v>178</v>
      </c>
      <c r="B29" s="75" t="s">
        <v>6</v>
      </c>
      <c r="C29" s="75" t="s">
        <v>152</v>
      </c>
      <c r="D29" s="75" t="s">
        <v>26</v>
      </c>
      <c r="E29" s="5" t="s">
        <v>127</v>
      </c>
      <c r="F29" s="5" t="s">
        <v>179</v>
      </c>
      <c r="G29" s="136" t="s">
        <v>153</v>
      </c>
      <c r="H29" s="150">
        <v>0</v>
      </c>
      <c r="I29" s="151">
        <v>0</v>
      </c>
      <c r="J29" s="194">
        <v>0</v>
      </c>
    </row>
    <row r="30" spans="1:11" x14ac:dyDescent="0.2">
      <c r="A30" s="74" t="s">
        <v>178</v>
      </c>
      <c r="B30" s="75" t="s">
        <v>215</v>
      </c>
      <c r="C30" s="75" t="s">
        <v>17</v>
      </c>
      <c r="D30" s="75" t="s">
        <v>26</v>
      </c>
      <c r="E30" s="5" t="s">
        <v>8</v>
      </c>
      <c r="F30" s="5" t="s">
        <v>18</v>
      </c>
      <c r="G30" s="61" t="s">
        <v>199</v>
      </c>
      <c r="H30" s="153">
        <f>H35</f>
        <v>15</v>
      </c>
      <c r="I30" s="153">
        <f>I35</f>
        <v>16.03</v>
      </c>
      <c r="J30" s="194">
        <f t="shared" si="0"/>
        <v>1.0687</v>
      </c>
    </row>
    <row r="31" spans="1:11" ht="24" hidden="1" x14ac:dyDescent="0.2">
      <c r="A31" s="59" t="s">
        <v>178</v>
      </c>
      <c r="B31" s="59" t="s">
        <v>218</v>
      </c>
      <c r="C31" s="59" t="s">
        <v>17</v>
      </c>
      <c r="D31" s="59" t="s">
        <v>16</v>
      </c>
      <c r="E31" s="59" t="s">
        <v>8</v>
      </c>
      <c r="F31" s="59" t="s">
        <v>18</v>
      </c>
      <c r="G31" s="63" t="s">
        <v>200</v>
      </c>
      <c r="H31" s="155">
        <f>SUM(H32:H34)</f>
        <v>0</v>
      </c>
      <c r="I31" s="151"/>
      <c r="J31" s="194" t="e">
        <f t="shared" si="0"/>
        <v>#DIV/0!</v>
      </c>
    </row>
    <row r="32" spans="1:11" ht="36" hidden="1" x14ac:dyDescent="0.2">
      <c r="A32" s="59" t="s">
        <v>178</v>
      </c>
      <c r="B32" s="59" t="s">
        <v>218</v>
      </c>
      <c r="C32" s="59" t="s">
        <v>15</v>
      </c>
      <c r="D32" s="59" t="s">
        <v>16</v>
      </c>
      <c r="E32" s="59" t="s">
        <v>8</v>
      </c>
      <c r="F32" s="59" t="s">
        <v>179</v>
      </c>
      <c r="G32" s="64" t="s">
        <v>201</v>
      </c>
      <c r="H32" s="148"/>
      <c r="I32" s="151"/>
      <c r="J32" s="194" t="e">
        <f t="shared" si="0"/>
        <v>#DIV/0!</v>
      </c>
    </row>
    <row r="33" spans="1:10" hidden="1" x14ac:dyDescent="0.2">
      <c r="A33" s="59" t="s">
        <v>178</v>
      </c>
      <c r="B33" s="59" t="s">
        <v>218</v>
      </c>
      <c r="C33" s="59" t="s">
        <v>184</v>
      </c>
      <c r="D33" s="59" t="s">
        <v>16</v>
      </c>
      <c r="E33" s="59" t="s">
        <v>8</v>
      </c>
      <c r="F33" s="59" t="s">
        <v>179</v>
      </c>
      <c r="G33" s="65" t="s">
        <v>198</v>
      </c>
      <c r="H33" s="148"/>
      <c r="I33" s="151"/>
      <c r="J33" s="194" t="e">
        <f t="shared" si="0"/>
        <v>#DIV/0!</v>
      </c>
    </row>
    <row r="34" spans="1:10" ht="24" hidden="1" x14ac:dyDescent="0.2">
      <c r="A34" s="59" t="s">
        <v>178</v>
      </c>
      <c r="B34" s="59" t="s">
        <v>218</v>
      </c>
      <c r="C34" s="59" t="s">
        <v>183</v>
      </c>
      <c r="D34" s="59" t="s">
        <v>217</v>
      </c>
      <c r="E34" s="59" t="s">
        <v>8</v>
      </c>
      <c r="F34" s="59" t="s">
        <v>179</v>
      </c>
      <c r="G34" s="64" t="s">
        <v>172</v>
      </c>
      <c r="H34" s="148"/>
      <c r="I34" s="151"/>
      <c r="J34" s="194" t="e">
        <f t="shared" si="0"/>
        <v>#DIV/0!</v>
      </c>
    </row>
    <row r="35" spans="1:10" ht="45" x14ac:dyDescent="0.2">
      <c r="A35" s="74" t="s">
        <v>178</v>
      </c>
      <c r="B35" s="75" t="s">
        <v>215</v>
      </c>
      <c r="C35" s="75" t="s">
        <v>92</v>
      </c>
      <c r="D35" s="75" t="s">
        <v>214</v>
      </c>
      <c r="E35" s="5" t="s">
        <v>43</v>
      </c>
      <c r="F35" s="5" t="s">
        <v>179</v>
      </c>
      <c r="G35" s="62" t="s">
        <v>93</v>
      </c>
      <c r="H35" s="156">
        <v>15</v>
      </c>
      <c r="I35" s="151">
        <v>16.03</v>
      </c>
      <c r="J35" s="194">
        <f t="shared" si="0"/>
        <v>1.0687</v>
      </c>
    </row>
    <row r="36" spans="1:10" ht="24" hidden="1" x14ac:dyDescent="0.2">
      <c r="A36" s="74" t="s">
        <v>178</v>
      </c>
      <c r="B36" s="75" t="s">
        <v>218</v>
      </c>
      <c r="C36" s="75" t="s">
        <v>17</v>
      </c>
      <c r="D36" s="76" t="s">
        <v>16</v>
      </c>
      <c r="E36" s="75" t="s">
        <v>8</v>
      </c>
      <c r="F36" s="76" t="s">
        <v>18</v>
      </c>
      <c r="G36" s="66" t="s">
        <v>61</v>
      </c>
      <c r="H36" s="155">
        <f>H37</f>
        <v>0</v>
      </c>
      <c r="I36" s="157">
        <f>I37</f>
        <v>0</v>
      </c>
      <c r="J36" s="194" t="e">
        <f t="shared" si="0"/>
        <v>#DIV/0!</v>
      </c>
    </row>
    <row r="37" spans="1:10" hidden="1" x14ac:dyDescent="0.2">
      <c r="A37" s="74" t="s">
        <v>178</v>
      </c>
      <c r="B37" s="75" t="s">
        <v>218</v>
      </c>
      <c r="C37" s="75" t="s">
        <v>62</v>
      </c>
      <c r="D37" s="76" t="s">
        <v>217</v>
      </c>
      <c r="E37" s="75" t="s">
        <v>41</v>
      </c>
      <c r="F37" s="76" t="s">
        <v>179</v>
      </c>
      <c r="G37" s="62" t="s">
        <v>63</v>
      </c>
      <c r="H37" s="156"/>
      <c r="I37" s="151"/>
      <c r="J37" s="194" t="e">
        <f t="shared" si="0"/>
        <v>#DIV/0!</v>
      </c>
    </row>
    <row r="38" spans="1:10" ht="24" x14ac:dyDescent="0.2">
      <c r="A38" s="74" t="s">
        <v>178</v>
      </c>
      <c r="B38" s="75" t="s">
        <v>185</v>
      </c>
      <c r="C38" s="75" t="s">
        <v>17</v>
      </c>
      <c r="D38" s="75" t="s">
        <v>26</v>
      </c>
      <c r="E38" s="5" t="s">
        <v>8</v>
      </c>
      <c r="F38" s="76" t="s">
        <v>18</v>
      </c>
      <c r="G38" s="63" t="s">
        <v>202</v>
      </c>
      <c r="H38" s="155">
        <f>SUM(H39:H42)</f>
        <v>1</v>
      </c>
      <c r="I38" s="157">
        <f>SUM(I39:I42)</f>
        <v>0</v>
      </c>
      <c r="J38" s="194">
        <v>0</v>
      </c>
    </row>
    <row r="39" spans="1:10" ht="45" hidden="1" x14ac:dyDescent="0.2">
      <c r="A39" s="74" t="s">
        <v>178</v>
      </c>
      <c r="B39" s="75" t="s">
        <v>185</v>
      </c>
      <c r="C39" s="75" t="s">
        <v>155</v>
      </c>
      <c r="D39" s="75" t="s">
        <v>216</v>
      </c>
      <c r="E39" s="75" t="s">
        <v>8</v>
      </c>
      <c r="F39" s="76" t="s">
        <v>187</v>
      </c>
      <c r="G39" s="62" t="s">
        <v>245</v>
      </c>
      <c r="H39" s="156"/>
      <c r="I39" s="151"/>
      <c r="J39" s="194" t="e">
        <f t="shared" si="0"/>
        <v>#DIV/0!</v>
      </c>
    </row>
    <row r="40" spans="1:10" ht="45" x14ac:dyDescent="0.2">
      <c r="A40" s="74" t="s">
        <v>178</v>
      </c>
      <c r="B40" s="75" t="s">
        <v>185</v>
      </c>
      <c r="C40" s="75" t="s">
        <v>134</v>
      </c>
      <c r="D40" s="75" t="s">
        <v>26</v>
      </c>
      <c r="E40" s="5" t="s">
        <v>8</v>
      </c>
      <c r="F40" s="76" t="s">
        <v>187</v>
      </c>
      <c r="G40" s="62" t="s">
        <v>246</v>
      </c>
      <c r="H40" s="156">
        <v>0</v>
      </c>
      <c r="I40" s="151">
        <v>0</v>
      </c>
      <c r="J40" s="194">
        <v>0</v>
      </c>
    </row>
    <row r="41" spans="1:10" ht="45" x14ac:dyDescent="0.2">
      <c r="A41" s="74" t="s">
        <v>178</v>
      </c>
      <c r="B41" s="75" t="s">
        <v>185</v>
      </c>
      <c r="C41" s="75" t="s">
        <v>154</v>
      </c>
      <c r="D41" s="75" t="s">
        <v>26</v>
      </c>
      <c r="E41" s="5" t="s">
        <v>8</v>
      </c>
      <c r="F41" s="76" t="s">
        <v>187</v>
      </c>
      <c r="G41" s="62" t="s">
        <v>247</v>
      </c>
      <c r="H41" s="156">
        <v>0</v>
      </c>
      <c r="I41" s="151">
        <v>0</v>
      </c>
      <c r="J41" s="194">
        <v>0</v>
      </c>
    </row>
    <row r="42" spans="1:10" ht="45" x14ac:dyDescent="0.2">
      <c r="A42" s="74" t="s">
        <v>178</v>
      </c>
      <c r="B42" s="75" t="s">
        <v>185</v>
      </c>
      <c r="C42" s="75" t="s">
        <v>51</v>
      </c>
      <c r="D42" s="75" t="s">
        <v>26</v>
      </c>
      <c r="E42" s="5" t="s">
        <v>8</v>
      </c>
      <c r="F42" s="76" t="s">
        <v>187</v>
      </c>
      <c r="G42" s="62" t="s">
        <v>248</v>
      </c>
      <c r="H42" s="156">
        <v>1</v>
      </c>
      <c r="I42" s="151">
        <v>0</v>
      </c>
      <c r="J42" s="194">
        <v>0</v>
      </c>
    </row>
    <row r="43" spans="1:10" x14ac:dyDescent="0.2">
      <c r="A43" s="74" t="s">
        <v>178</v>
      </c>
      <c r="B43" s="75" t="s">
        <v>86</v>
      </c>
      <c r="C43" s="75" t="s">
        <v>17</v>
      </c>
      <c r="D43" s="75" t="s">
        <v>26</v>
      </c>
      <c r="E43" s="5" t="s">
        <v>8</v>
      </c>
      <c r="F43" s="76" t="s">
        <v>18</v>
      </c>
      <c r="G43" s="63" t="s">
        <v>2</v>
      </c>
      <c r="H43" s="155">
        <v>0</v>
      </c>
      <c r="I43" s="154">
        <v>0</v>
      </c>
      <c r="J43" s="194">
        <v>0</v>
      </c>
    </row>
    <row r="44" spans="1:10" ht="24" x14ac:dyDescent="0.2">
      <c r="A44" s="74" t="s">
        <v>178</v>
      </c>
      <c r="B44" s="75" t="s">
        <v>188</v>
      </c>
      <c r="C44" s="75" t="s">
        <v>17</v>
      </c>
      <c r="D44" s="75" t="s">
        <v>26</v>
      </c>
      <c r="E44" s="5" t="s">
        <v>8</v>
      </c>
      <c r="F44" s="76" t="s">
        <v>18</v>
      </c>
      <c r="G44" s="63" t="s">
        <v>203</v>
      </c>
      <c r="H44" s="155">
        <f>H45</f>
        <v>5</v>
      </c>
      <c r="I44" s="153">
        <f>I45</f>
        <v>3.484</v>
      </c>
      <c r="J44" s="194">
        <f t="shared" si="0"/>
        <v>0.69679999999999997</v>
      </c>
    </row>
    <row r="45" spans="1:10" ht="24" customHeight="1" x14ac:dyDescent="0.2">
      <c r="A45" s="74" t="s">
        <v>178</v>
      </c>
      <c r="B45" s="75" t="s">
        <v>188</v>
      </c>
      <c r="C45" s="75" t="s">
        <v>94</v>
      </c>
      <c r="D45" s="75" t="s">
        <v>26</v>
      </c>
      <c r="E45" s="5" t="s">
        <v>8</v>
      </c>
      <c r="F45" s="76" t="s">
        <v>168</v>
      </c>
      <c r="G45" s="92" t="s">
        <v>95</v>
      </c>
      <c r="H45" s="156">
        <v>5</v>
      </c>
      <c r="I45" s="151">
        <v>3.484</v>
      </c>
      <c r="J45" s="194">
        <f t="shared" si="0"/>
        <v>0.69679999999999997</v>
      </c>
    </row>
    <row r="46" spans="1:10" ht="17.25" customHeight="1" x14ac:dyDescent="0.2">
      <c r="A46" s="74" t="s">
        <v>178</v>
      </c>
      <c r="B46" s="75" t="s">
        <v>85</v>
      </c>
      <c r="C46" s="75" t="s">
        <v>17</v>
      </c>
      <c r="D46" s="75" t="s">
        <v>26</v>
      </c>
      <c r="E46" s="5" t="s">
        <v>8</v>
      </c>
      <c r="F46" s="76" t="s">
        <v>18</v>
      </c>
      <c r="G46" s="63" t="s">
        <v>4</v>
      </c>
      <c r="H46" s="157">
        <f>SUM(H47)</f>
        <v>0</v>
      </c>
      <c r="I46" s="154">
        <f>I47</f>
        <v>0</v>
      </c>
      <c r="J46" s="194">
        <v>0</v>
      </c>
    </row>
    <row r="47" spans="1:10" ht="32.25" customHeight="1" x14ac:dyDescent="0.2">
      <c r="A47" s="74" t="s">
        <v>178</v>
      </c>
      <c r="B47" s="75" t="s">
        <v>85</v>
      </c>
      <c r="C47" s="75" t="s">
        <v>152</v>
      </c>
      <c r="D47" s="75" t="s">
        <v>26</v>
      </c>
      <c r="E47" s="5" t="s">
        <v>8</v>
      </c>
      <c r="F47" s="76" t="s">
        <v>135</v>
      </c>
      <c r="G47" s="62" t="s">
        <v>136</v>
      </c>
      <c r="H47" s="156">
        <v>0</v>
      </c>
      <c r="I47" s="151">
        <v>0</v>
      </c>
      <c r="J47" s="194">
        <v>0</v>
      </c>
    </row>
    <row r="48" spans="1:10" x14ac:dyDescent="0.2">
      <c r="A48" s="74" t="s">
        <v>178</v>
      </c>
      <c r="B48" s="75" t="s">
        <v>189</v>
      </c>
      <c r="C48" s="75" t="s">
        <v>17</v>
      </c>
      <c r="D48" s="75" t="s">
        <v>26</v>
      </c>
      <c r="E48" s="5" t="s">
        <v>8</v>
      </c>
      <c r="F48" s="76" t="s">
        <v>18</v>
      </c>
      <c r="G48" s="61" t="s">
        <v>3</v>
      </c>
      <c r="H48" s="155">
        <f>H49</f>
        <v>0</v>
      </c>
      <c r="I48" s="153">
        <f>I49</f>
        <v>0</v>
      </c>
      <c r="J48" s="194">
        <v>0</v>
      </c>
    </row>
    <row r="49" spans="1:10" ht="22.5" x14ac:dyDescent="0.2">
      <c r="A49" s="74" t="s">
        <v>178</v>
      </c>
      <c r="B49" s="75" t="s">
        <v>189</v>
      </c>
      <c r="C49" s="75" t="s">
        <v>57</v>
      </c>
      <c r="D49" s="75" t="s">
        <v>26</v>
      </c>
      <c r="E49" s="5" t="s">
        <v>8</v>
      </c>
      <c r="F49" s="76" t="s">
        <v>45</v>
      </c>
      <c r="G49" s="92" t="s">
        <v>249</v>
      </c>
      <c r="H49" s="156">
        <v>0</v>
      </c>
      <c r="I49" s="159">
        <v>0</v>
      </c>
      <c r="J49" s="194">
        <v>0</v>
      </c>
    </row>
    <row r="50" spans="1:10" x14ac:dyDescent="0.2">
      <c r="A50" s="74" t="s">
        <v>178</v>
      </c>
      <c r="B50" s="75" t="s">
        <v>190</v>
      </c>
      <c r="C50" s="75" t="s">
        <v>17</v>
      </c>
      <c r="D50" s="75" t="s">
        <v>26</v>
      </c>
      <c r="E50" s="5" t="s">
        <v>8</v>
      </c>
      <c r="F50" s="76" t="s">
        <v>18</v>
      </c>
      <c r="G50" s="61" t="s">
        <v>204</v>
      </c>
      <c r="H50" s="153">
        <f>SUM(H51:H52:H53:H54:H55:H56:H57:H58:H59)</f>
        <v>7</v>
      </c>
      <c r="I50" s="153">
        <f>I51+I52+I54+I55+I53+I56+I57+I59+I58</f>
        <v>12</v>
      </c>
      <c r="J50" s="194">
        <f t="shared" si="0"/>
        <v>1.7142999999999999</v>
      </c>
    </row>
    <row r="51" spans="1:10" ht="45" x14ac:dyDescent="0.2">
      <c r="A51" s="74" t="s">
        <v>178</v>
      </c>
      <c r="B51" s="75" t="s">
        <v>190</v>
      </c>
      <c r="C51" s="75" t="s">
        <v>44</v>
      </c>
      <c r="D51" s="75" t="s">
        <v>26</v>
      </c>
      <c r="E51" s="5" t="s">
        <v>8</v>
      </c>
      <c r="F51" s="76" t="s">
        <v>45</v>
      </c>
      <c r="G51" s="92" t="s">
        <v>52</v>
      </c>
      <c r="H51" s="156">
        <v>0</v>
      </c>
      <c r="I51" s="159">
        <v>0</v>
      </c>
      <c r="J51" s="194">
        <v>0</v>
      </c>
    </row>
    <row r="52" spans="1:10" ht="33.75" x14ac:dyDescent="0.2">
      <c r="A52" s="74" t="s">
        <v>178</v>
      </c>
      <c r="B52" s="75" t="s">
        <v>190</v>
      </c>
      <c r="C52" s="75" t="s">
        <v>53</v>
      </c>
      <c r="D52" s="75" t="s">
        <v>26</v>
      </c>
      <c r="E52" s="5" t="s">
        <v>8</v>
      </c>
      <c r="F52" s="76" t="s">
        <v>45</v>
      </c>
      <c r="G52" s="92" t="s">
        <v>54</v>
      </c>
      <c r="H52" s="156">
        <v>0</v>
      </c>
      <c r="I52" s="159">
        <v>0</v>
      </c>
      <c r="J52" s="194">
        <v>0</v>
      </c>
    </row>
    <row r="53" spans="1:10" ht="33.75" x14ac:dyDescent="0.2">
      <c r="A53" s="74" t="s">
        <v>178</v>
      </c>
      <c r="B53" s="75" t="s">
        <v>190</v>
      </c>
      <c r="C53" s="75" t="s">
        <v>183</v>
      </c>
      <c r="D53" s="75" t="s">
        <v>26</v>
      </c>
      <c r="E53" s="5" t="s">
        <v>8</v>
      </c>
      <c r="F53" s="76" t="s">
        <v>45</v>
      </c>
      <c r="G53" s="92" t="s">
        <v>137</v>
      </c>
      <c r="H53" s="156">
        <v>0</v>
      </c>
      <c r="I53" s="159">
        <v>0</v>
      </c>
      <c r="J53" s="194">
        <v>0</v>
      </c>
    </row>
    <row r="54" spans="1:10" ht="22.5" x14ac:dyDescent="0.2">
      <c r="A54" s="74" t="s">
        <v>178</v>
      </c>
      <c r="B54" s="75" t="s">
        <v>190</v>
      </c>
      <c r="C54" s="75" t="s">
        <v>46</v>
      </c>
      <c r="D54" s="75" t="s">
        <v>26</v>
      </c>
      <c r="E54" s="5" t="s">
        <v>8</v>
      </c>
      <c r="F54" s="76" t="s">
        <v>45</v>
      </c>
      <c r="G54" s="92" t="s">
        <v>47</v>
      </c>
      <c r="H54" s="156">
        <v>0</v>
      </c>
      <c r="I54" s="159">
        <v>0</v>
      </c>
      <c r="J54" s="194">
        <v>0</v>
      </c>
    </row>
    <row r="55" spans="1:10" ht="22.5" x14ac:dyDescent="0.2">
      <c r="A55" s="74" t="s">
        <v>178</v>
      </c>
      <c r="B55" s="75" t="s">
        <v>190</v>
      </c>
      <c r="C55" s="75" t="s">
        <v>139</v>
      </c>
      <c r="D55" s="75" t="s">
        <v>26</v>
      </c>
      <c r="E55" s="5" t="s">
        <v>8</v>
      </c>
      <c r="F55" s="76" t="s">
        <v>45</v>
      </c>
      <c r="G55" s="92" t="s">
        <v>138</v>
      </c>
      <c r="H55" s="156">
        <v>0</v>
      </c>
      <c r="I55" s="159">
        <v>0</v>
      </c>
      <c r="J55" s="194">
        <v>0</v>
      </c>
    </row>
    <row r="56" spans="1:10" ht="33.75" x14ac:dyDescent="0.2">
      <c r="A56" s="74" t="s">
        <v>178</v>
      </c>
      <c r="B56" s="75" t="s">
        <v>190</v>
      </c>
      <c r="C56" s="75" t="s">
        <v>49</v>
      </c>
      <c r="D56" s="75" t="s">
        <v>26</v>
      </c>
      <c r="E56" s="5" t="s">
        <v>8</v>
      </c>
      <c r="F56" s="76" t="s">
        <v>45</v>
      </c>
      <c r="G56" s="92" t="s">
        <v>50</v>
      </c>
      <c r="H56" s="156">
        <v>0</v>
      </c>
      <c r="I56" s="159">
        <v>0</v>
      </c>
      <c r="J56" s="194">
        <v>0</v>
      </c>
    </row>
    <row r="57" spans="1:10" ht="22.5" x14ac:dyDescent="0.2">
      <c r="A57" s="74" t="s">
        <v>178</v>
      </c>
      <c r="B57" s="75" t="s">
        <v>190</v>
      </c>
      <c r="C57" s="75" t="s">
        <v>55</v>
      </c>
      <c r="D57" s="75" t="s">
        <v>26</v>
      </c>
      <c r="E57" s="5" t="s">
        <v>8</v>
      </c>
      <c r="F57" s="76" t="s">
        <v>45</v>
      </c>
      <c r="G57" s="92" t="s">
        <v>56</v>
      </c>
      <c r="H57" s="156">
        <v>0</v>
      </c>
      <c r="I57" s="159">
        <v>0</v>
      </c>
      <c r="J57" s="194">
        <v>0</v>
      </c>
    </row>
    <row r="58" spans="1:10" ht="45" x14ac:dyDescent="0.2">
      <c r="A58" s="74" t="s">
        <v>178</v>
      </c>
      <c r="B58" s="75" t="s">
        <v>190</v>
      </c>
      <c r="C58" s="75" t="s">
        <v>140</v>
      </c>
      <c r="D58" s="75" t="s">
        <v>26</v>
      </c>
      <c r="E58" s="5" t="s">
        <v>8</v>
      </c>
      <c r="F58" s="76" t="s">
        <v>45</v>
      </c>
      <c r="G58" s="92" t="s">
        <v>141</v>
      </c>
      <c r="H58" s="156">
        <v>0</v>
      </c>
      <c r="I58" s="159">
        <v>0</v>
      </c>
      <c r="J58" s="194">
        <v>0</v>
      </c>
    </row>
    <row r="59" spans="1:10" ht="22.5" x14ac:dyDescent="0.2">
      <c r="A59" s="74" t="s">
        <v>178</v>
      </c>
      <c r="B59" s="75" t="s">
        <v>190</v>
      </c>
      <c r="C59" s="75" t="s">
        <v>48</v>
      </c>
      <c r="D59" s="75" t="s">
        <v>26</v>
      </c>
      <c r="E59" s="5" t="s">
        <v>8</v>
      </c>
      <c r="F59" s="76" t="s">
        <v>45</v>
      </c>
      <c r="G59" s="92" t="s">
        <v>250</v>
      </c>
      <c r="H59" s="156">
        <v>7</v>
      </c>
      <c r="I59" s="151">
        <v>12</v>
      </c>
      <c r="J59" s="194">
        <f t="shared" si="0"/>
        <v>1.7142999999999999</v>
      </c>
    </row>
    <row r="60" spans="1:10" ht="24" hidden="1" x14ac:dyDescent="0.2">
      <c r="A60" s="74" t="s">
        <v>178</v>
      </c>
      <c r="B60" s="75" t="s">
        <v>64</v>
      </c>
      <c r="C60" s="75" t="s">
        <v>20</v>
      </c>
      <c r="D60" s="75" t="s">
        <v>216</v>
      </c>
      <c r="E60" s="75" t="s">
        <v>8</v>
      </c>
      <c r="F60" s="76" t="s">
        <v>65</v>
      </c>
      <c r="G60" s="63" t="s">
        <v>251</v>
      </c>
      <c r="H60" s="155"/>
      <c r="I60" s="153"/>
      <c r="J60" s="194" t="e">
        <f t="shared" si="0"/>
        <v>#DIV/0!</v>
      </c>
    </row>
    <row r="61" spans="1:10" ht="38.25" hidden="1" customHeight="1" x14ac:dyDescent="0.2">
      <c r="A61" s="74" t="s">
        <v>178</v>
      </c>
      <c r="B61" s="75" t="s">
        <v>67</v>
      </c>
      <c r="C61" s="75" t="s">
        <v>68</v>
      </c>
      <c r="D61" s="75" t="s">
        <v>216</v>
      </c>
      <c r="E61" s="75" t="s">
        <v>8</v>
      </c>
      <c r="F61" s="76" t="s">
        <v>164</v>
      </c>
      <c r="G61" s="63" t="s">
        <v>252</v>
      </c>
      <c r="H61" s="155"/>
      <c r="I61" s="153"/>
      <c r="J61" s="194" t="e">
        <f t="shared" si="0"/>
        <v>#DIV/0!</v>
      </c>
    </row>
    <row r="62" spans="1:10" ht="36" hidden="1" x14ac:dyDescent="0.2">
      <c r="A62" s="74" t="s">
        <v>178</v>
      </c>
      <c r="B62" s="75" t="s">
        <v>70</v>
      </c>
      <c r="C62" s="75" t="s">
        <v>186</v>
      </c>
      <c r="D62" s="75" t="s">
        <v>216</v>
      </c>
      <c r="E62" s="75" t="s">
        <v>8</v>
      </c>
      <c r="F62" s="76" t="s">
        <v>164</v>
      </c>
      <c r="G62" s="63" t="s">
        <v>253</v>
      </c>
      <c r="H62" s="155"/>
      <c r="I62" s="153"/>
      <c r="J62" s="194" t="e">
        <f t="shared" si="0"/>
        <v>#DIV/0!</v>
      </c>
    </row>
    <row r="63" spans="1:10" ht="15" x14ac:dyDescent="0.2">
      <c r="A63" s="74" t="s">
        <v>7</v>
      </c>
      <c r="B63" s="75" t="s">
        <v>16</v>
      </c>
      <c r="C63" s="75" t="s">
        <v>17</v>
      </c>
      <c r="D63" s="75" t="s">
        <v>16</v>
      </c>
      <c r="E63" s="5" t="s">
        <v>8</v>
      </c>
      <c r="F63" s="76" t="s">
        <v>18</v>
      </c>
      <c r="G63" s="67" t="s">
        <v>163</v>
      </c>
      <c r="H63" s="148">
        <f>H64</f>
        <v>14652.8346</v>
      </c>
      <c r="I63" s="148">
        <f>I64</f>
        <v>14478.291080000001</v>
      </c>
      <c r="J63" s="194">
        <f t="shared" si="0"/>
        <v>0.98809999999999998</v>
      </c>
    </row>
    <row r="64" spans="1:10" ht="36" x14ac:dyDescent="0.2">
      <c r="A64" s="74" t="s">
        <v>7</v>
      </c>
      <c r="B64" s="75" t="s">
        <v>217</v>
      </c>
      <c r="C64" s="75" t="s">
        <v>17</v>
      </c>
      <c r="D64" s="75" t="s">
        <v>16</v>
      </c>
      <c r="E64" s="5" t="s">
        <v>8</v>
      </c>
      <c r="F64" s="76" t="s">
        <v>18</v>
      </c>
      <c r="G64" s="68" t="s">
        <v>205</v>
      </c>
      <c r="H64" s="160">
        <f>SUM(H65,H70,H75,H83)</f>
        <v>14652.8346</v>
      </c>
      <c r="I64" s="160">
        <f>SUM(I65,I70,I75,I83)</f>
        <v>14478.291080000001</v>
      </c>
      <c r="J64" s="194">
        <f t="shared" si="0"/>
        <v>0.98809999999999998</v>
      </c>
    </row>
    <row r="65" spans="1:11" ht="24" x14ac:dyDescent="0.2">
      <c r="A65" s="74" t="s">
        <v>7</v>
      </c>
      <c r="B65" s="75" t="s">
        <v>217</v>
      </c>
      <c r="C65" s="75" t="s">
        <v>15</v>
      </c>
      <c r="D65" s="77" t="s">
        <v>16</v>
      </c>
      <c r="E65" s="5" t="s">
        <v>8</v>
      </c>
      <c r="F65" s="76" t="s">
        <v>164</v>
      </c>
      <c r="G65" s="68" t="s">
        <v>87</v>
      </c>
      <c r="H65" s="161">
        <f>H66+H68+H69</f>
        <v>12949.51</v>
      </c>
      <c r="I65" s="161">
        <f>I66+I68+I69</f>
        <v>12774.966479999999</v>
      </c>
      <c r="J65" s="194">
        <f t="shared" si="0"/>
        <v>0.98650000000000004</v>
      </c>
    </row>
    <row r="66" spans="1:11" ht="22.5" customHeight="1" x14ac:dyDescent="0.2">
      <c r="A66" s="145" t="s">
        <v>7</v>
      </c>
      <c r="B66" s="145" t="s">
        <v>217</v>
      </c>
      <c r="C66" s="145" t="s">
        <v>13</v>
      </c>
      <c r="D66" s="145" t="s">
        <v>26</v>
      </c>
      <c r="E66" s="145" t="s">
        <v>8</v>
      </c>
      <c r="F66" s="145" t="s">
        <v>164</v>
      </c>
      <c r="G66" s="144" t="s">
        <v>254</v>
      </c>
      <c r="H66" s="163">
        <v>11749.51</v>
      </c>
      <c r="I66" s="193">
        <v>11574.966479999999</v>
      </c>
      <c r="J66" s="194">
        <f t="shared" si="0"/>
        <v>0.98509999999999998</v>
      </c>
      <c r="K66" s="139"/>
    </row>
    <row r="67" spans="1:11" ht="22.5" hidden="1" x14ac:dyDescent="0.2">
      <c r="A67" s="59" t="s">
        <v>1</v>
      </c>
      <c r="B67" s="59" t="s">
        <v>7</v>
      </c>
      <c r="C67" s="59" t="s">
        <v>217</v>
      </c>
      <c r="D67" s="70" t="s">
        <v>14</v>
      </c>
      <c r="E67" s="59" t="s">
        <v>216</v>
      </c>
      <c r="F67" s="59" t="s">
        <v>8</v>
      </c>
      <c r="G67" s="62" t="s">
        <v>255</v>
      </c>
      <c r="H67" s="163"/>
      <c r="I67" s="193"/>
      <c r="J67" s="194" t="e">
        <f t="shared" si="0"/>
        <v>#DIV/0!</v>
      </c>
    </row>
    <row r="68" spans="1:11" ht="22.5" x14ac:dyDescent="0.2">
      <c r="A68" s="145" t="s">
        <v>7</v>
      </c>
      <c r="B68" s="145" t="s">
        <v>217</v>
      </c>
      <c r="C68" s="145" t="s">
        <v>13</v>
      </c>
      <c r="D68" s="145" t="s">
        <v>26</v>
      </c>
      <c r="E68" s="145" t="s">
        <v>8</v>
      </c>
      <c r="F68" s="145" t="s">
        <v>164</v>
      </c>
      <c r="G68" s="144" t="s">
        <v>146</v>
      </c>
      <c r="H68" s="162"/>
      <c r="I68" s="193"/>
      <c r="J68" s="194" t="e">
        <f t="shared" si="0"/>
        <v>#DIV/0!</v>
      </c>
    </row>
    <row r="69" spans="1:11" ht="22.5" x14ac:dyDescent="0.2">
      <c r="A69" s="74" t="s">
        <v>7</v>
      </c>
      <c r="B69" s="75" t="s">
        <v>217</v>
      </c>
      <c r="C69" s="75" t="s">
        <v>14</v>
      </c>
      <c r="D69" s="77" t="s">
        <v>26</v>
      </c>
      <c r="E69" s="5" t="s">
        <v>8</v>
      </c>
      <c r="F69" s="76" t="s">
        <v>164</v>
      </c>
      <c r="G69" s="62" t="s">
        <v>96</v>
      </c>
      <c r="H69" s="163">
        <v>1200</v>
      </c>
      <c r="I69" s="193">
        <v>1200</v>
      </c>
      <c r="J69" s="194">
        <f t="shared" si="0"/>
        <v>1</v>
      </c>
    </row>
    <row r="70" spans="1:11" ht="24" x14ac:dyDescent="0.2">
      <c r="A70" s="71" t="s">
        <v>7</v>
      </c>
      <c r="B70" s="72" t="s">
        <v>217</v>
      </c>
      <c r="C70" s="72" t="s">
        <v>181</v>
      </c>
      <c r="D70" s="78" t="s">
        <v>16</v>
      </c>
      <c r="E70" s="6" t="s">
        <v>8</v>
      </c>
      <c r="F70" s="73" t="s">
        <v>164</v>
      </c>
      <c r="G70" s="63" t="s">
        <v>165</v>
      </c>
      <c r="H70" s="161">
        <f>SUM(H71:H74)</f>
        <v>1424.34</v>
      </c>
      <c r="I70" s="161">
        <f>SUM(I71:I74)</f>
        <v>1424.34</v>
      </c>
      <c r="J70" s="194">
        <f t="shared" si="0"/>
        <v>1</v>
      </c>
    </row>
    <row r="71" spans="1:11" ht="24" x14ac:dyDescent="0.2">
      <c r="A71" s="74" t="s">
        <v>7</v>
      </c>
      <c r="B71" s="75" t="s">
        <v>217</v>
      </c>
      <c r="C71" s="75" t="s">
        <v>12</v>
      </c>
      <c r="D71" s="77" t="s">
        <v>26</v>
      </c>
      <c r="E71" s="75" t="s">
        <v>8</v>
      </c>
      <c r="F71" s="76" t="s">
        <v>164</v>
      </c>
      <c r="G71" s="146" t="s">
        <v>142</v>
      </c>
      <c r="H71" s="189">
        <v>832</v>
      </c>
      <c r="I71" s="190">
        <v>832</v>
      </c>
      <c r="J71" s="194">
        <f t="shared" si="0"/>
        <v>1</v>
      </c>
      <c r="K71" s="147"/>
    </row>
    <row r="72" spans="1:11" ht="27.75" customHeight="1" x14ac:dyDescent="0.2">
      <c r="A72" s="74" t="s">
        <v>7</v>
      </c>
      <c r="B72" s="75" t="s">
        <v>217</v>
      </c>
      <c r="C72" s="75" t="s">
        <v>12</v>
      </c>
      <c r="D72" s="77" t="s">
        <v>26</v>
      </c>
      <c r="E72" s="75" t="s">
        <v>8</v>
      </c>
      <c r="F72" s="76" t="s">
        <v>164</v>
      </c>
      <c r="G72" s="146" t="s">
        <v>240</v>
      </c>
      <c r="H72" s="189">
        <v>443.34</v>
      </c>
      <c r="I72" s="190">
        <v>443.34</v>
      </c>
      <c r="J72" s="194">
        <f t="shared" si="0"/>
        <v>1</v>
      </c>
      <c r="K72" s="147"/>
    </row>
    <row r="73" spans="1:11" ht="34.5" customHeight="1" x14ac:dyDescent="0.2">
      <c r="A73" s="74" t="s">
        <v>7</v>
      </c>
      <c r="B73" s="75" t="s">
        <v>217</v>
      </c>
      <c r="C73" s="75" t="s">
        <v>12</v>
      </c>
      <c r="D73" s="77" t="s">
        <v>26</v>
      </c>
      <c r="E73" s="75" t="s">
        <v>8</v>
      </c>
      <c r="F73" s="76" t="s">
        <v>164</v>
      </c>
      <c r="G73" s="183" t="s">
        <v>360</v>
      </c>
      <c r="H73" s="189">
        <v>51</v>
      </c>
      <c r="I73" s="190">
        <v>51</v>
      </c>
      <c r="J73" s="194">
        <f t="shared" si="0"/>
        <v>1</v>
      </c>
      <c r="K73" s="147"/>
    </row>
    <row r="74" spans="1:11" ht="19.5" customHeight="1" x14ac:dyDescent="0.2">
      <c r="A74" s="74" t="s">
        <v>7</v>
      </c>
      <c r="B74" s="75" t="s">
        <v>217</v>
      </c>
      <c r="C74" s="75" t="s">
        <v>12</v>
      </c>
      <c r="D74" s="77" t="s">
        <v>26</v>
      </c>
      <c r="E74" s="75" t="s">
        <v>8</v>
      </c>
      <c r="F74" s="76" t="s">
        <v>164</v>
      </c>
      <c r="G74" s="183" t="s">
        <v>241</v>
      </c>
      <c r="H74" s="189">
        <v>98</v>
      </c>
      <c r="I74" s="190">
        <v>98</v>
      </c>
      <c r="J74" s="194">
        <f t="shared" si="0"/>
        <v>1</v>
      </c>
      <c r="K74" s="147"/>
    </row>
    <row r="75" spans="1:11" ht="24" x14ac:dyDescent="0.2">
      <c r="A75" s="79" t="s">
        <v>7</v>
      </c>
      <c r="B75" s="80" t="s">
        <v>217</v>
      </c>
      <c r="C75" s="80" t="s">
        <v>191</v>
      </c>
      <c r="D75" s="80" t="s">
        <v>26</v>
      </c>
      <c r="E75" s="140" t="s">
        <v>8</v>
      </c>
      <c r="F75" s="81">
        <v>151</v>
      </c>
      <c r="G75" s="68" t="s">
        <v>156</v>
      </c>
      <c r="H75" s="164">
        <f>H76+H80</f>
        <v>177.2</v>
      </c>
      <c r="I75" s="164">
        <f>I76+I80</f>
        <v>177.2</v>
      </c>
      <c r="J75" s="194">
        <f t="shared" si="0"/>
        <v>1</v>
      </c>
    </row>
    <row r="76" spans="1:11" x14ac:dyDescent="0.2">
      <c r="A76" s="79" t="s">
        <v>7</v>
      </c>
      <c r="B76" s="80" t="s">
        <v>217</v>
      </c>
      <c r="C76" s="80" t="s">
        <v>191</v>
      </c>
      <c r="D76" s="80" t="s">
        <v>26</v>
      </c>
      <c r="E76" s="140" t="s">
        <v>8</v>
      </c>
      <c r="F76" s="81">
        <v>151</v>
      </c>
      <c r="G76" s="69" t="s">
        <v>166</v>
      </c>
      <c r="H76" s="149">
        <f>SUM(H78:H79)</f>
        <v>157.9</v>
      </c>
      <c r="I76" s="149">
        <f>SUM(I78:I79)</f>
        <v>157.9</v>
      </c>
      <c r="J76" s="194">
        <f t="shared" si="0"/>
        <v>1</v>
      </c>
    </row>
    <row r="77" spans="1:11" hidden="1" x14ac:dyDescent="0.2">
      <c r="A77" s="59"/>
      <c r="B77" s="59"/>
      <c r="C77" s="59"/>
      <c r="D77" s="59"/>
      <c r="E77" s="5"/>
      <c r="F77" s="59"/>
      <c r="G77" s="62"/>
      <c r="H77" s="163"/>
      <c r="I77" s="193"/>
      <c r="J77" s="194" t="e">
        <f t="shared" si="0"/>
        <v>#DIV/0!</v>
      </c>
    </row>
    <row r="78" spans="1:11" ht="22.5" x14ac:dyDescent="0.2">
      <c r="A78" s="74" t="s">
        <v>7</v>
      </c>
      <c r="B78" s="75" t="s">
        <v>217</v>
      </c>
      <c r="C78" s="75" t="s">
        <v>9</v>
      </c>
      <c r="D78" s="77" t="s">
        <v>26</v>
      </c>
      <c r="E78" s="5" t="s">
        <v>8</v>
      </c>
      <c r="F78" s="76" t="s">
        <v>164</v>
      </c>
      <c r="G78" s="135" t="s">
        <v>35</v>
      </c>
      <c r="H78" s="165">
        <v>16.2</v>
      </c>
      <c r="I78" s="166">
        <v>16.2</v>
      </c>
      <c r="J78" s="194">
        <f t="shared" ref="J78:J87" si="1">I78/H78</f>
        <v>1</v>
      </c>
    </row>
    <row r="79" spans="1:11" ht="22.5" x14ac:dyDescent="0.2">
      <c r="A79" s="74" t="s">
        <v>7</v>
      </c>
      <c r="B79" s="75" t="s">
        <v>217</v>
      </c>
      <c r="C79" s="75" t="s">
        <v>10</v>
      </c>
      <c r="D79" s="77" t="s">
        <v>26</v>
      </c>
      <c r="E79" s="5" t="s">
        <v>8</v>
      </c>
      <c r="F79" s="76" t="s">
        <v>164</v>
      </c>
      <c r="G79" s="135" t="s">
        <v>88</v>
      </c>
      <c r="H79" s="165">
        <v>141.69999999999999</v>
      </c>
      <c r="I79" s="166">
        <v>141.69999999999999</v>
      </c>
      <c r="J79" s="194">
        <f t="shared" si="1"/>
        <v>1</v>
      </c>
    </row>
    <row r="80" spans="1:11" x14ac:dyDescent="0.2">
      <c r="A80" s="79" t="s">
        <v>7</v>
      </c>
      <c r="B80" s="80" t="s">
        <v>217</v>
      </c>
      <c r="C80" s="80" t="s">
        <v>191</v>
      </c>
      <c r="D80" s="80" t="s">
        <v>26</v>
      </c>
      <c r="E80" s="140" t="s">
        <v>8</v>
      </c>
      <c r="F80" s="81">
        <v>151</v>
      </c>
      <c r="G80" s="69" t="s">
        <v>158</v>
      </c>
      <c r="H80" s="167">
        <f>SUM(H81:H82)</f>
        <v>19.3</v>
      </c>
      <c r="I80" s="167">
        <f>SUM(I81:I82)</f>
        <v>19.3</v>
      </c>
      <c r="J80" s="194">
        <f t="shared" si="1"/>
        <v>1</v>
      </c>
    </row>
    <row r="81" spans="1:12" ht="22.5" x14ac:dyDescent="0.2">
      <c r="A81" s="74" t="s">
        <v>7</v>
      </c>
      <c r="B81" s="75" t="s">
        <v>217</v>
      </c>
      <c r="C81" s="75" t="s">
        <v>9</v>
      </c>
      <c r="D81" s="77" t="s">
        <v>26</v>
      </c>
      <c r="E81" s="5" t="s">
        <v>8</v>
      </c>
      <c r="F81" s="76" t="s">
        <v>164</v>
      </c>
      <c r="G81" s="135" t="s">
        <v>35</v>
      </c>
      <c r="H81" s="168">
        <v>1.2</v>
      </c>
      <c r="I81" s="151">
        <v>1.2</v>
      </c>
      <c r="J81" s="194">
        <f t="shared" si="1"/>
        <v>1</v>
      </c>
    </row>
    <row r="82" spans="1:12" ht="45" x14ac:dyDescent="0.2">
      <c r="A82" s="74" t="s">
        <v>7</v>
      </c>
      <c r="B82" s="75" t="s">
        <v>217</v>
      </c>
      <c r="C82" s="75" t="s">
        <v>11</v>
      </c>
      <c r="D82" s="75" t="s">
        <v>26</v>
      </c>
      <c r="E82" s="5" t="s">
        <v>8</v>
      </c>
      <c r="F82" s="76" t="s">
        <v>164</v>
      </c>
      <c r="G82" s="135" t="s">
        <v>171</v>
      </c>
      <c r="H82" s="163">
        <v>18.100000000000001</v>
      </c>
      <c r="I82" s="151">
        <v>18.100000000000001</v>
      </c>
      <c r="J82" s="194">
        <f t="shared" si="1"/>
        <v>1</v>
      </c>
    </row>
    <row r="83" spans="1:12" x14ac:dyDescent="0.2">
      <c r="A83" s="137" t="s">
        <v>7</v>
      </c>
      <c r="B83" s="59" t="s">
        <v>217</v>
      </c>
      <c r="C83" s="59" t="s">
        <v>184</v>
      </c>
      <c r="D83" s="59" t="s">
        <v>16</v>
      </c>
      <c r="E83" s="141" t="s">
        <v>8</v>
      </c>
      <c r="F83" s="138" t="s">
        <v>164</v>
      </c>
      <c r="G83" s="68" t="s">
        <v>192</v>
      </c>
      <c r="H83" s="169">
        <f>SUM(H84:H86)</f>
        <v>101.7846</v>
      </c>
      <c r="I83" s="169">
        <f>SUM(I84:I86)</f>
        <v>101.7846</v>
      </c>
      <c r="J83" s="194">
        <f t="shared" si="1"/>
        <v>1</v>
      </c>
    </row>
    <row r="84" spans="1:12" x14ac:dyDescent="0.2">
      <c r="A84" s="74" t="s">
        <v>7</v>
      </c>
      <c r="B84" s="75" t="s">
        <v>217</v>
      </c>
      <c r="C84" s="75" t="s">
        <v>167</v>
      </c>
      <c r="D84" s="77" t="s">
        <v>26</v>
      </c>
      <c r="E84" s="75" t="s">
        <v>8</v>
      </c>
      <c r="F84" s="76" t="s">
        <v>164</v>
      </c>
      <c r="G84" s="183" t="s">
        <v>242</v>
      </c>
      <c r="H84" s="189">
        <v>10</v>
      </c>
      <c r="I84" s="190">
        <v>10</v>
      </c>
      <c r="J84" s="194">
        <f t="shared" si="1"/>
        <v>1</v>
      </c>
      <c r="K84" s="147"/>
      <c r="L84" s="52"/>
    </row>
    <row r="85" spans="1:12" x14ac:dyDescent="0.2">
      <c r="A85" s="74" t="s">
        <v>7</v>
      </c>
      <c r="B85" s="75" t="s">
        <v>217</v>
      </c>
      <c r="C85" s="75" t="s">
        <v>167</v>
      </c>
      <c r="D85" s="77" t="s">
        <v>26</v>
      </c>
      <c r="E85" s="75" t="s">
        <v>8</v>
      </c>
      <c r="F85" s="76" t="s">
        <v>164</v>
      </c>
      <c r="G85" s="183" t="s">
        <v>244</v>
      </c>
      <c r="H85" s="189">
        <v>33.491599999999998</v>
      </c>
      <c r="I85" s="190">
        <v>33.491599999999998</v>
      </c>
      <c r="J85" s="194">
        <f t="shared" si="1"/>
        <v>1</v>
      </c>
      <c r="K85" s="147"/>
      <c r="L85" s="52"/>
    </row>
    <row r="86" spans="1:12" x14ac:dyDescent="0.2">
      <c r="A86" s="74" t="s">
        <v>7</v>
      </c>
      <c r="B86" s="75" t="s">
        <v>217</v>
      </c>
      <c r="C86" s="75" t="s">
        <v>167</v>
      </c>
      <c r="D86" s="77" t="s">
        <v>26</v>
      </c>
      <c r="E86" s="75" t="s">
        <v>8</v>
      </c>
      <c r="F86" s="76" t="s">
        <v>164</v>
      </c>
      <c r="G86" s="183" t="s">
        <v>243</v>
      </c>
      <c r="H86" s="189">
        <v>58.292999999999999</v>
      </c>
      <c r="I86" s="190">
        <v>58.292999999999999</v>
      </c>
      <c r="J86" s="194">
        <f t="shared" si="1"/>
        <v>1</v>
      </c>
      <c r="K86" s="147"/>
      <c r="L86" s="52"/>
    </row>
    <row r="87" spans="1:12" ht="15.75" x14ac:dyDescent="0.25">
      <c r="A87" s="255"/>
      <c r="B87" s="264"/>
      <c r="C87" s="264"/>
      <c r="D87" s="264"/>
      <c r="E87" s="264"/>
      <c r="F87" s="265"/>
      <c r="G87" s="36" t="s">
        <v>206</v>
      </c>
      <c r="H87" s="149">
        <f>SUM(H13,H63,)</f>
        <v>15425.624599999999</v>
      </c>
      <c r="I87" s="149">
        <f>SUM(I13,I63,)</f>
        <v>15165.56249</v>
      </c>
      <c r="J87" s="194">
        <f t="shared" si="1"/>
        <v>0.98309999999999997</v>
      </c>
    </row>
    <row r="88" spans="1:12" x14ac:dyDescent="0.2">
      <c r="H88" s="170"/>
      <c r="I88" s="171"/>
      <c r="J88" s="147"/>
    </row>
    <row r="89" spans="1:12" x14ac:dyDescent="0.2">
      <c r="H89" s="172"/>
      <c r="I89" s="147"/>
      <c r="J89" s="147"/>
    </row>
  </sheetData>
  <mergeCells count="11">
    <mergeCell ref="G2:J2"/>
    <mergeCell ref="G3:J3"/>
    <mergeCell ref="H4:J4"/>
    <mergeCell ref="F5:H5"/>
    <mergeCell ref="F6:H6"/>
    <mergeCell ref="A8:J8"/>
    <mergeCell ref="A7:J7"/>
    <mergeCell ref="A87:F87"/>
    <mergeCell ref="A9:J9"/>
    <mergeCell ref="A11:D11"/>
    <mergeCell ref="A12:D12"/>
  </mergeCells>
  <phoneticPr fontId="2" type="noConversion"/>
  <pageMargins left="0.70866141732283472" right="0.70866141732283472" top="0.31" bottom="0.34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K63"/>
  <sheetViews>
    <sheetView view="pageBreakPreview" zoomScaleNormal="100" workbookViewId="0">
      <pane ySplit="12" topLeftCell="A13" activePane="bottomLeft" state="frozen"/>
      <selection activeCell="B10" sqref="B10"/>
      <selection pane="bottomLeft" activeCell="E33" sqref="E33:F33"/>
    </sheetView>
  </sheetViews>
  <sheetFormatPr defaultRowHeight="12.75" x14ac:dyDescent="0.2"/>
  <cols>
    <col min="1" max="1" width="4.28515625" customWidth="1"/>
    <col min="2" max="2" width="7.85546875" customWidth="1"/>
    <col min="3" max="3" width="7.7109375" customWidth="1"/>
    <col min="4" max="4" width="56.140625" customWidth="1"/>
    <col min="5" max="5" width="14.140625" customWidth="1"/>
    <col min="6" max="6" width="12.5703125" customWidth="1"/>
    <col min="7" max="7" width="11.42578125" customWidth="1"/>
    <col min="8" max="8" width="13.28515625" bestFit="1" customWidth="1"/>
  </cols>
  <sheetData>
    <row r="1" spans="1:11" x14ac:dyDescent="0.2">
      <c r="A1" s="114"/>
      <c r="B1" s="114"/>
      <c r="C1" s="114"/>
      <c r="D1" s="114"/>
      <c r="E1" s="101"/>
      <c r="F1" s="101"/>
      <c r="G1" s="110" t="s">
        <v>106</v>
      </c>
      <c r="H1" s="278"/>
      <c r="I1" s="278"/>
    </row>
    <row r="2" spans="1:11" x14ac:dyDescent="0.2">
      <c r="A2" s="254" t="str">
        <f>пр2!G2</f>
        <v>к Решению Совета депутатов  муниципального образования сельского поселения "село Средние Пахачи""</v>
      </c>
      <c r="B2" s="254"/>
      <c r="C2" s="273"/>
      <c r="D2" s="273"/>
      <c r="E2" s="273"/>
      <c r="F2" s="261"/>
      <c r="G2" s="261"/>
      <c r="H2" s="26"/>
      <c r="I2" s="26"/>
    </row>
    <row r="3" spans="1:11" ht="16.5" customHeight="1" x14ac:dyDescent="0.2">
      <c r="A3" s="254" t="str">
        <f>пр2!G3</f>
        <v>"Об исполнении бюджета сельского поселения "село Средние Пахачи" за 2014 год"</v>
      </c>
      <c r="B3" s="254"/>
      <c r="C3" s="274"/>
      <c r="D3" s="274"/>
      <c r="E3" s="274"/>
      <c r="F3" s="261"/>
      <c r="G3" s="261"/>
      <c r="H3" s="279"/>
      <c r="I3" s="277"/>
    </row>
    <row r="4" spans="1:11" ht="15" customHeight="1" x14ac:dyDescent="0.2">
      <c r="A4" s="114"/>
      <c r="B4" s="114"/>
      <c r="C4" s="114"/>
      <c r="D4" s="254" t="str">
        <f>пр2!H4</f>
        <v>от 09 февраля 2015 года № 91</v>
      </c>
      <c r="E4" s="274"/>
      <c r="F4" s="274"/>
      <c r="G4" s="261"/>
      <c r="H4" s="279"/>
      <c r="I4" s="277"/>
    </row>
    <row r="5" spans="1:11" ht="15" customHeight="1" x14ac:dyDescent="0.2">
      <c r="A5" s="114"/>
      <c r="B5" s="114"/>
      <c r="C5" s="114"/>
      <c r="D5" s="117"/>
      <c r="E5" s="108"/>
      <c r="F5" s="114"/>
      <c r="G5" s="99"/>
      <c r="H5" s="28"/>
      <c r="I5" s="7"/>
    </row>
    <row r="6" spans="1:11" ht="17.25" customHeight="1" x14ac:dyDescent="0.3">
      <c r="A6" s="281" t="s">
        <v>98</v>
      </c>
      <c r="B6" s="281"/>
      <c r="C6" s="281"/>
      <c r="D6" s="281"/>
      <c r="E6" s="281"/>
      <c r="F6" s="281"/>
      <c r="G6" s="281"/>
      <c r="H6" s="94"/>
      <c r="I6" s="7"/>
    </row>
    <row r="7" spans="1:11" ht="36.75" customHeight="1" x14ac:dyDescent="0.2">
      <c r="A7" s="280" t="s">
        <v>232</v>
      </c>
      <c r="B7" s="280"/>
      <c r="C7" s="280"/>
      <c r="D7" s="280"/>
      <c r="E7" s="280"/>
      <c r="F7" s="280"/>
      <c r="G7" s="280"/>
      <c r="H7" s="95"/>
      <c r="I7" s="7"/>
    </row>
    <row r="8" spans="1:11" ht="14.25" hidden="1" customHeight="1" x14ac:dyDescent="0.2">
      <c r="A8" s="4"/>
      <c r="B8" s="4"/>
      <c r="C8" s="4"/>
      <c r="D8" s="276"/>
      <c r="E8" s="277"/>
      <c r="F8" s="4"/>
      <c r="H8" s="28"/>
      <c r="I8" s="7"/>
    </row>
    <row r="9" spans="1:11" ht="14.25" hidden="1" customHeight="1" x14ac:dyDescent="0.2">
      <c r="A9" s="4"/>
      <c r="B9" s="4"/>
      <c r="C9" s="4"/>
      <c r="D9" s="276"/>
      <c r="E9" s="277"/>
      <c r="F9" s="4"/>
      <c r="H9" s="28"/>
      <c r="I9" s="7"/>
    </row>
    <row r="10" spans="1:11" hidden="1" x14ac:dyDescent="0.2">
      <c r="A10" s="4"/>
      <c r="B10" s="4"/>
      <c r="C10" s="4"/>
      <c r="D10" s="4"/>
      <c r="E10" s="4"/>
      <c r="F10" s="4"/>
      <c r="H10" s="27"/>
      <c r="I10" s="27"/>
    </row>
    <row r="11" spans="1:11" x14ac:dyDescent="0.2">
      <c r="A11" s="4"/>
      <c r="B11" s="4"/>
      <c r="C11" s="4"/>
      <c r="D11" s="4"/>
      <c r="E11" s="4"/>
      <c r="G11" s="30" t="s">
        <v>27</v>
      </c>
      <c r="H11" s="26"/>
      <c r="I11" s="26"/>
    </row>
    <row r="12" spans="1:11" ht="21" x14ac:dyDescent="0.2">
      <c r="A12" s="109" t="s">
        <v>99</v>
      </c>
      <c r="B12" s="109" t="s">
        <v>21</v>
      </c>
      <c r="C12" s="109" t="s">
        <v>100</v>
      </c>
      <c r="D12" s="109"/>
      <c r="E12" s="118" t="s">
        <v>58</v>
      </c>
      <c r="F12" s="119" t="s">
        <v>59</v>
      </c>
      <c r="G12" s="119" t="s">
        <v>60</v>
      </c>
    </row>
    <row r="13" spans="1:11" x14ac:dyDescent="0.2">
      <c r="A13" s="120">
        <v>1</v>
      </c>
      <c r="B13" s="120">
        <v>2</v>
      </c>
      <c r="C13" s="120">
        <v>3</v>
      </c>
      <c r="D13" s="120">
        <v>4</v>
      </c>
      <c r="E13" s="121">
        <v>5</v>
      </c>
      <c r="F13" s="29">
        <v>6</v>
      </c>
      <c r="G13" s="29">
        <v>7</v>
      </c>
    </row>
    <row r="14" spans="1:11" ht="20.25" customHeight="1" x14ac:dyDescent="0.2">
      <c r="A14" s="122" t="s">
        <v>101</v>
      </c>
      <c r="B14" s="123" t="s">
        <v>214</v>
      </c>
      <c r="C14" s="123"/>
      <c r="D14" s="124" t="s">
        <v>74</v>
      </c>
      <c r="E14" s="125">
        <f>SUM(E15:E19)</f>
        <v>5674.8252499999999</v>
      </c>
      <c r="F14" s="125">
        <f>SUM(F15:F19)</f>
        <v>5607.5721100000001</v>
      </c>
      <c r="G14" s="198">
        <f t="shared" ref="G14:G25" si="0">F14/E14</f>
        <v>0.98809999999999998</v>
      </c>
      <c r="I14" s="187"/>
      <c r="J14" s="187"/>
      <c r="K14" s="187"/>
    </row>
    <row r="15" spans="1:11" ht="22.5" x14ac:dyDescent="0.2">
      <c r="A15" s="122"/>
      <c r="B15" s="126" t="s">
        <v>214</v>
      </c>
      <c r="C15" s="126" t="s">
        <v>217</v>
      </c>
      <c r="D15" s="127" t="s">
        <v>131</v>
      </c>
      <c r="E15" s="128">
        <v>1644.5940000000001</v>
      </c>
      <c r="F15" s="128">
        <v>1644.5940000000001</v>
      </c>
      <c r="G15" s="198">
        <f t="shared" si="0"/>
        <v>1</v>
      </c>
      <c r="I15" s="188"/>
      <c r="J15" s="188"/>
      <c r="K15" s="187"/>
    </row>
    <row r="16" spans="1:11" x14ac:dyDescent="0.2">
      <c r="A16" s="122"/>
      <c r="B16" s="126" t="s">
        <v>214</v>
      </c>
      <c r="C16" s="126" t="s">
        <v>25</v>
      </c>
      <c r="D16" s="127" t="s">
        <v>75</v>
      </c>
      <c r="E16" s="128">
        <v>2637.0556499999998</v>
      </c>
      <c r="F16" s="128">
        <v>2577.7999100000002</v>
      </c>
      <c r="G16" s="198">
        <f t="shared" si="0"/>
        <v>0.97750000000000004</v>
      </c>
      <c r="I16" s="187"/>
      <c r="J16" s="187"/>
      <c r="K16" s="187"/>
    </row>
    <row r="17" spans="1:11" ht="22.5" x14ac:dyDescent="0.2">
      <c r="A17" s="129"/>
      <c r="B17" s="126" t="s">
        <v>214</v>
      </c>
      <c r="C17" s="126" t="s">
        <v>6</v>
      </c>
      <c r="D17" s="102" t="s">
        <v>177</v>
      </c>
      <c r="E17" s="142">
        <v>513.27700000000004</v>
      </c>
      <c r="F17" s="142">
        <v>513.27959999999996</v>
      </c>
      <c r="G17" s="198">
        <f t="shared" si="0"/>
        <v>1</v>
      </c>
      <c r="I17" s="188"/>
      <c r="J17" s="188"/>
      <c r="K17" s="187"/>
    </row>
    <row r="18" spans="1:11" x14ac:dyDescent="0.2">
      <c r="A18" s="129"/>
      <c r="B18" s="126" t="s">
        <v>214</v>
      </c>
      <c r="C18" s="126" t="s">
        <v>185</v>
      </c>
      <c r="D18" s="130" t="s">
        <v>209</v>
      </c>
      <c r="E18" s="128">
        <v>8</v>
      </c>
      <c r="F18" s="128">
        <v>0</v>
      </c>
      <c r="G18" s="198">
        <f t="shared" si="0"/>
        <v>0</v>
      </c>
    </row>
    <row r="19" spans="1:11" x14ac:dyDescent="0.2">
      <c r="A19" s="129"/>
      <c r="B19" s="126" t="s">
        <v>214</v>
      </c>
      <c r="C19" s="126" t="s">
        <v>188</v>
      </c>
      <c r="D19" s="130" t="s">
        <v>210</v>
      </c>
      <c r="E19" s="128">
        <v>871.89859999999999</v>
      </c>
      <c r="F19" s="128">
        <v>871.89859999999999</v>
      </c>
      <c r="G19" s="198">
        <f t="shared" si="0"/>
        <v>1</v>
      </c>
    </row>
    <row r="20" spans="1:11" x14ac:dyDescent="0.2">
      <c r="A20" s="122" t="s">
        <v>102</v>
      </c>
      <c r="B20" s="123" t="s">
        <v>217</v>
      </c>
      <c r="C20" s="123"/>
      <c r="D20" s="131" t="s">
        <v>76</v>
      </c>
      <c r="E20" s="125">
        <f>SUM(E21)</f>
        <v>141.69999999999999</v>
      </c>
      <c r="F20" s="125">
        <f>SUM(F21)</f>
        <v>141.69999999999999</v>
      </c>
      <c r="G20" s="198">
        <f t="shared" si="0"/>
        <v>1</v>
      </c>
    </row>
    <row r="21" spans="1:11" x14ac:dyDescent="0.2">
      <c r="A21" s="129"/>
      <c r="B21" s="126" t="s">
        <v>217</v>
      </c>
      <c r="C21" s="126" t="s">
        <v>0</v>
      </c>
      <c r="D21" s="132" t="s">
        <v>77</v>
      </c>
      <c r="E21" s="133">
        <v>141.69999999999999</v>
      </c>
      <c r="F21" s="128">
        <v>141.69999999999999</v>
      </c>
      <c r="G21" s="198">
        <f t="shared" si="0"/>
        <v>1</v>
      </c>
    </row>
    <row r="22" spans="1:11" ht="18" customHeight="1" x14ac:dyDescent="0.2">
      <c r="A22" s="122" t="s">
        <v>103</v>
      </c>
      <c r="B22" s="123" t="s">
        <v>0</v>
      </c>
      <c r="C22" s="123"/>
      <c r="D22" s="131" t="s">
        <v>78</v>
      </c>
      <c r="E22" s="125">
        <f>E23+E24+E25</f>
        <v>234.48099999999999</v>
      </c>
      <c r="F22" s="125">
        <f>F23+F24+F25</f>
        <v>234.48099999999999</v>
      </c>
      <c r="G22" s="198">
        <f t="shared" si="0"/>
        <v>1</v>
      </c>
    </row>
    <row r="23" spans="1:11" ht="26.25" customHeight="1" x14ac:dyDescent="0.2">
      <c r="A23" s="129"/>
      <c r="B23" s="126" t="s">
        <v>0</v>
      </c>
      <c r="C23" s="126" t="s">
        <v>25</v>
      </c>
      <c r="D23" s="127" t="s">
        <v>256</v>
      </c>
      <c r="E23" s="128">
        <v>17.399999999999999</v>
      </c>
      <c r="F23" s="128">
        <v>17.399999999999999</v>
      </c>
      <c r="G23" s="198">
        <f t="shared" si="0"/>
        <v>1</v>
      </c>
    </row>
    <row r="24" spans="1:11" ht="26.25" customHeight="1" x14ac:dyDescent="0.2">
      <c r="A24" s="129"/>
      <c r="B24" s="126" t="s">
        <v>0</v>
      </c>
      <c r="C24" s="126" t="s">
        <v>218</v>
      </c>
      <c r="D24" s="127" t="s">
        <v>5</v>
      </c>
      <c r="E24" s="128">
        <v>158.34800000000001</v>
      </c>
      <c r="F24" s="128">
        <v>158.34800000000001</v>
      </c>
      <c r="G24" s="198">
        <f t="shared" si="0"/>
        <v>1</v>
      </c>
    </row>
    <row r="25" spans="1:11" ht="22.5" customHeight="1" x14ac:dyDescent="0.2">
      <c r="A25" s="129"/>
      <c r="B25" s="126" t="s">
        <v>0</v>
      </c>
      <c r="C25" s="126" t="s">
        <v>26</v>
      </c>
      <c r="D25" s="127" t="s">
        <v>219</v>
      </c>
      <c r="E25" s="128">
        <v>58.732999999999997</v>
      </c>
      <c r="F25" s="128">
        <v>58.732999999999997</v>
      </c>
      <c r="G25" s="198">
        <f t="shared" si="0"/>
        <v>1</v>
      </c>
    </row>
    <row r="26" spans="1:11" ht="18" customHeight="1" x14ac:dyDescent="0.2">
      <c r="A26" s="122" t="s">
        <v>104</v>
      </c>
      <c r="B26" s="123" t="s">
        <v>25</v>
      </c>
      <c r="C26" s="123"/>
      <c r="D26" s="131" t="s">
        <v>79</v>
      </c>
      <c r="E26" s="125">
        <f>SUM(E27:E28)</f>
        <v>767.18299999999999</v>
      </c>
      <c r="F26" s="125">
        <f>SUM(F27:F28)</f>
        <v>452.39299999999997</v>
      </c>
      <c r="G26" s="198">
        <f>F26/E26</f>
        <v>0.5897</v>
      </c>
    </row>
    <row r="27" spans="1:11" ht="20.25" customHeight="1" x14ac:dyDescent="0.2">
      <c r="A27" s="129"/>
      <c r="B27" s="126" t="s">
        <v>25</v>
      </c>
      <c r="C27" s="126" t="s">
        <v>218</v>
      </c>
      <c r="D27" s="127" t="s">
        <v>257</v>
      </c>
      <c r="E27" s="133">
        <v>314.79000000000002</v>
      </c>
      <c r="F27" s="133">
        <v>0</v>
      </c>
      <c r="G27" s="198">
        <f t="shared" ref="G27:G36" si="1">F27/E27</f>
        <v>0</v>
      </c>
    </row>
    <row r="28" spans="1:11" ht="20.25" customHeight="1" x14ac:dyDescent="0.2">
      <c r="A28" s="129"/>
      <c r="B28" s="126" t="s">
        <v>25</v>
      </c>
      <c r="C28" s="126" t="s">
        <v>86</v>
      </c>
      <c r="D28" s="127" t="s">
        <v>211</v>
      </c>
      <c r="E28" s="133">
        <v>452.39299999999997</v>
      </c>
      <c r="F28" s="133">
        <v>452.39299999999997</v>
      </c>
      <c r="G28" s="198">
        <f t="shared" si="1"/>
        <v>1</v>
      </c>
    </row>
    <row r="29" spans="1:11" x14ac:dyDescent="0.2">
      <c r="A29" s="122" t="s">
        <v>105</v>
      </c>
      <c r="B29" s="126" t="s">
        <v>216</v>
      </c>
      <c r="C29" s="123"/>
      <c r="D29" s="124" t="s">
        <v>80</v>
      </c>
      <c r="E29" s="125">
        <f>SUM(E30:E32)</f>
        <v>7514.9449999999997</v>
      </c>
      <c r="F29" s="125">
        <f>SUM(F30:F32)</f>
        <v>7514.9458000000004</v>
      </c>
      <c r="G29" s="198">
        <f t="shared" si="1"/>
        <v>1</v>
      </c>
    </row>
    <row r="30" spans="1:11" ht="20.25" customHeight="1" x14ac:dyDescent="0.2">
      <c r="A30" s="122"/>
      <c r="B30" s="126" t="s">
        <v>216</v>
      </c>
      <c r="C30" s="126" t="s">
        <v>214</v>
      </c>
      <c r="D30" s="113" t="s">
        <v>212</v>
      </c>
      <c r="E30" s="133">
        <v>1470.229</v>
      </c>
      <c r="F30" s="133">
        <v>1470.2294400000001</v>
      </c>
      <c r="G30" s="198">
        <f t="shared" si="1"/>
        <v>1</v>
      </c>
    </row>
    <row r="31" spans="1:11" ht="18" customHeight="1" x14ac:dyDescent="0.2">
      <c r="A31" s="122"/>
      <c r="B31" s="126" t="s">
        <v>216</v>
      </c>
      <c r="C31" s="126" t="s">
        <v>0</v>
      </c>
      <c r="D31" s="130" t="s">
        <v>81</v>
      </c>
      <c r="E31" s="133">
        <f>1251.84+108.5+674.989+3909.427</f>
        <v>5944.7560000000003</v>
      </c>
      <c r="F31" s="133">
        <f>1251.84082+108.5+674.989+3909.42654</f>
        <v>5944.7563600000003</v>
      </c>
      <c r="G31" s="198">
        <f t="shared" si="1"/>
        <v>1</v>
      </c>
    </row>
    <row r="32" spans="1:11" ht="20.25" customHeight="1" x14ac:dyDescent="0.2">
      <c r="A32" s="122"/>
      <c r="B32" s="126" t="s">
        <v>216</v>
      </c>
      <c r="C32" s="126" t="s">
        <v>216</v>
      </c>
      <c r="D32" s="130" t="s">
        <v>150</v>
      </c>
      <c r="E32" s="133">
        <v>99.96</v>
      </c>
      <c r="F32" s="133">
        <v>99.96</v>
      </c>
      <c r="G32" s="198">
        <f t="shared" si="1"/>
        <v>1</v>
      </c>
    </row>
    <row r="33" spans="1:8" ht="18" customHeight="1" x14ac:dyDescent="0.2">
      <c r="A33" s="122" t="s">
        <v>222</v>
      </c>
      <c r="B33" s="123" t="s">
        <v>215</v>
      </c>
      <c r="C33" s="123"/>
      <c r="D33" s="131" t="s">
        <v>82</v>
      </c>
      <c r="E33" s="125">
        <f>E34</f>
        <v>3338.64</v>
      </c>
      <c r="F33" s="125">
        <f>F34</f>
        <v>3121.09357</v>
      </c>
      <c r="G33" s="198">
        <f t="shared" si="1"/>
        <v>0.93479999999999996</v>
      </c>
    </row>
    <row r="34" spans="1:8" ht="18" customHeight="1" x14ac:dyDescent="0.2">
      <c r="A34" s="131"/>
      <c r="B34" s="120" t="s">
        <v>215</v>
      </c>
      <c r="C34" s="120" t="s">
        <v>214</v>
      </c>
      <c r="D34" s="130" t="s">
        <v>83</v>
      </c>
      <c r="E34" s="143">
        <v>3338.64</v>
      </c>
      <c r="F34" s="143">
        <f>2580.5729+14+21+107.32067+298.65+99.55</f>
        <v>3121.09357</v>
      </c>
      <c r="G34" s="198">
        <f t="shared" si="1"/>
        <v>0.93479999999999996</v>
      </c>
      <c r="H34" s="186"/>
    </row>
    <row r="35" spans="1:8" ht="18" customHeight="1" x14ac:dyDescent="0.2">
      <c r="A35" s="109" t="s">
        <v>223</v>
      </c>
      <c r="B35" s="109">
        <v>11</v>
      </c>
      <c r="C35" s="195" t="s">
        <v>214</v>
      </c>
      <c r="D35" s="131" t="s">
        <v>354</v>
      </c>
      <c r="E35" s="196">
        <v>10</v>
      </c>
      <c r="F35" s="197">
        <v>10</v>
      </c>
      <c r="G35" s="198">
        <f t="shared" si="1"/>
        <v>1</v>
      </c>
    </row>
    <row r="36" spans="1:8" ht="18" customHeight="1" x14ac:dyDescent="0.2">
      <c r="A36" s="122"/>
      <c r="B36" s="126"/>
      <c r="C36" s="126"/>
      <c r="D36" s="134" t="s">
        <v>213</v>
      </c>
      <c r="E36" s="125">
        <f>E14+E20+E22+E26+E29+E33+E35</f>
        <v>17681.774249999999</v>
      </c>
      <c r="F36" s="125">
        <f>F14+F20+F22+F26+F29+F33+F35</f>
        <v>17082.18548</v>
      </c>
      <c r="G36" s="198">
        <f t="shared" si="1"/>
        <v>0.96609999999999996</v>
      </c>
    </row>
    <row r="37" spans="1:8" x14ac:dyDescent="0.2">
      <c r="B37" s="97"/>
      <c r="C37" s="96"/>
      <c r="E37" s="186"/>
    </row>
    <row r="38" spans="1:8" x14ac:dyDescent="0.2">
      <c r="B38" s="97"/>
      <c r="C38" s="96"/>
      <c r="E38" s="9"/>
    </row>
    <row r="39" spans="1:8" ht="20.25" customHeight="1" x14ac:dyDescent="0.2">
      <c r="B39" s="97"/>
      <c r="C39" s="96"/>
      <c r="E39" s="9"/>
    </row>
    <row r="40" spans="1:8" x14ac:dyDescent="0.2">
      <c r="B40" s="97"/>
      <c r="C40" s="96"/>
    </row>
    <row r="41" spans="1:8" x14ac:dyDescent="0.2">
      <c r="B41" s="97"/>
      <c r="C41" s="96"/>
    </row>
    <row r="42" spans="1:8" x14ac:dyDescent="0.2">
      <c r="B42" s="97"/>
      <c r="C42" s="96"/>
    </row>
    <row r="43" spans="1:8" x14ac:dyDescent="0.2">
      <c r="B43" s="98"/>
    </row>
    <row r="44" spans="1:8" x14ac:dyDescent="0.2">
      <c r="B44" s="98"/>
    </row>
    <row r="45" spans="1:8" x14ac:dyDescent="0.2">
      <c r="B45" s="98"/>
    </row>
    <row r="46" spans="1:8" x14ac:dyDescent="0.2">
      <c r="B46" s="98"/>
    </row>
    <row r="47" spans="1:8" x14ac:dyDescent="0.2">
      <c r="B47" s="98"/>
    </row>
    <row r="48" spans="1:8" x14ac:dyDescent="0.2">
      <c r="B48" s="98"/>
    </row>
    <row r="49" spans="2:2" x14ac:dyDescent="0.2">
      <c r="B49" s="98"/>
    </row>
    <row r="50" spans="2:2" x14ac:dyDescent="0.2">
      <c r="B50" s="98"/>
    </row>
    <row r="51" spans="2:2" x14ac:dyDescent="0.2">
      <c r="B51" s="98"/>
    </row>
    <row r="52" spans="2:2" x14ac:dyDescent="0.2">
      <c r="B52" s="98"/>
    </row>
    <row r="53" spans="2:2" x14ac:dyDescent="0.2">
      <c r="B53" s="98"/>
    </row>
    <row r="54" spans="2:2" x14ac:dyDescent="0.2">
      <c r="B54" s="98"/>
    </row>
    <row r="55" spans="2:2" x14ac:dyDescent="0.2">
      <c r="B55" s="98"/>
    </row>
    <row r="56" spans="2:2" x14ac:dyDescent="0.2">
      <c r="B56" s="98"/>
    </row>
    <row r="57" spans="2:2" x14ac:dyDescent="0.2">
      <c r="B57" s="98"/>
    </row>
    <row r="58" spans="2:2" x14ac:dyDescent="0.2">
      <c r="B58" s="98"/>
    </row>
    <row r="59" spans="2:2" x14ac:dyDescent="0.2">
      <c r="B59" s="98"/>
    </row>
    <row r="60" spans="2:2" x14ac:dyDescent="0.2">
      <c r="B60" s="98"/>
    </row>
    <row r="61" spans="2:2" x14ac:dyDescent="0.2">
      <c r="B61" s="98"/>
    </row>
    <row r="62" spans="2:2" x14ac:dyDescent="0.2">
      <c r="B62" s="98"/>
    </row>
    <row r="63" spans="2:2" x14ac:dyDescent="0.2">
      <c r="B63" s="98"/>
    </row>
  </sheetData>
  <mergeCells count="10">
    <mergeCell ref="D4:G4"/>
    <mergeCell ref="D9:E9"/>
    <mergeCell ref="D8:E8"/>
    <mergeCell ref="H1:I1"/>
    <mergeCell ref="H3:I3"/>
    <mergeCell ref="A7:G7"/>
    <mergeCell ref="A6:G6"/>
    <mergeCell ref="H4:I4"/>
    <mergeCell ref="A2:G2"/>
    <mergeCell ref="A3:G3"/>
  </mergeCells>
  <phoneticPr fontId="0" type="noConversion"/>
  <pageMargins left="0.77" right="0.39370078740157483" top="0.59055118110236227" bottom="0.59055118110236227" header="0.51181102362204722" footer="0.51181102362204722"/>
  <pageSetup paperSize="9" scale="81" orientation="portrait" r:id="rId1"/>
  <headerFooter alignWithMargins="0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3"/>
  <sheetViews>
    <sheetView topLeftCell="C1" zoomScaleNormal="100" workbookViewId="0">
      <selection activeCell="D1" sqref="A1:D4"/>
    </sheetView>
  </sheetViews>
  <sheetFormatPr defaultColWidth="8.85546875" defaultRowHeight="15" x14ac:dyDescent="0.25"/>
  <cols>
    <col min="1" max="1" width="40.7109375" style="217" customWidth="1"/>
    <col min="2" max="4" width="10.7109375" style="217" customWidth="1"/>
    <col min="5" max="5" width="9.140625" style="217" customWidth="1"/>
    <col min="6" max="6" width="8.42578125" style="216" customWidth="1"/>
    <col min="7" max="7" width="14.28515625" style="204" customWidth="1"/>
    <col min="8" max="8" width="11.7109375" style="203" customWidth="1"/>
    <col min="9" max="9" width="8.42578125" style="203" customWidth="1"/>
    <col min="10" max="10" width="11.85546875" style="203" customWidth="1"/>
    <col min="11" max="11" width="11.5703125" style="203" customWidth="1"/>
    <col min="12" max="12" width="7.5703125" style="203" customWidth="1"/>
    <col min="13" max="13" width="8.7109375" style="203" customWidth="1"/>
    <col min="14" max="14" width="8" style="203" customWidth="1"/>
    <col min="15" max="15" width="7.28515625" style="203" customWidth="1"/>
    <col min="16" max="31" width="15.7109375" style="203" customWidth="1"/>
    <col min="32" max="16384" width="8.85546875" style="203"/>
  </cols>
  <sheetData>
    <row r="1" spans="1:15" s="201" customFormat="1" ht="15.75" x14ac:dyDescent="0.25">
      <c r="A1" s="191"/>
      <c r="B1" s="192"/>
      <c r="C1" s="114"/>
      <c r="D1" s="32" t="s">
        <v>227</v>
      </c>
      <c r="E1" s="215"/>
      <c r="F1" s="216"/>
      <c r="G1" s="200"/>
    </row>
    <row r="2" spans="1:15" s="201" customFormat="1" ht="15.75" x14ac:dyDescent="0.25">
      <c r="A2" s="254" t="s">
        <v>221</v>
      </c>
      <c r="B2" s="254"/>
      <c r="C2" s="254"/>
      <c r="D2" s="254"/>
      <c r="E2" s="215"/>
      <c r="F2" s="216"/>
      <c r="G2" s="200"/>
    </row>
    <row r="3" spans="1:15" s="201" customFormat="1" ht="15.75" x14ac:dyDescent="0.25">
      <c r="A3" s="254" t="s">
        <v>228</v>
      </c>
      <c r="B3" s="254"/>
      <c r="C3" s="254"/>
      <c r="D3" s="254"/>
      <c r="E3" s="215"/>
      <c r="F3" s="216"/>
      <c r="G3" s="200"/>
    </row>
    <row r="4" spans="1:15" s="201" customFormat="1" ht="21" customHeight="1" x14ac:dyDescent="0.25">
      <c r="A4" s="191"/>
      <c r="B4" s="254" t="s">
        <v>229</v>
      </c>
      <c r="C4" s="254"/>
      <c r="D4" s="254"/>
      <c r="E4" s="215"/>
      <c r="F4" s="216"/>
      <c r="G4" s="200"/>
    </row>
    <row r="5" spans="1:15" s="201" customFormat="1" ht="18.75" customHeight="1" x14ac:dyDescent="0.25">
      <c r="A5" s="215"/>
      <c r="B5" s="215"/>
      <c r="C5" s="215"/>
      <c r="D5" s="215"/>
      <c r="E5" s="215"/>
      <c r="F5" s="216"/>
      <c r="G5" s="202"/>
    </row>
    <row r="6" spans="1:15" s="201" customFormat="1" ht="18.75" customHeight="1" x14ac:dyDescent="0.25">
      <c r="A6" s="215"/>
      <c r="B6" s="215"/>
      <c r="C6" s="215"/>
      <c r="D6" s="215"/>
      <c r="E6" s="215"/>
      <c r="F6" s="216"/>
      <c r="G6" s="202"/>
    </row>
    <row r="7" spans="1:15" ht="46.5" customHeight="1" x14ac:dyDescent="0.2">
      <c r="A7" s="287" t="s">
        <v>337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</row>
    <row r="8" spans="1:15" ht="24.75" customHeight="1" x14ac:dyDescent="0.2">
      <c r="A8" s="211"/>
      <c r="B8" s="211"/>
      <c r="C8" s="211"/>
      <c r="D8" s="211"/>
      <c r="E8" s="211"/>
      <c r="F8" s="211"/>
      <c r="G8" s="211"/>
    </row>
    <row r="9" spans="1:15" ht="12.75" customHeight="1" x14ac:dyDescent="0.2">
      <c r="A9" s="288" t="s">
        <v>162</v>
      </c>
      <c r="B9" s="288" t="s">
        <v>193</v>
      </c>
      <c r="C9" s="288"/>
      <c r="D9" s="288"/>
      <c r="E9" s="288"/>
      <c r="F9" s="288"/>
      <c r="G9" s="282" t="s">
        <v>339</v>
      </c>
      <c r="H9" s="283" t="s">
        <v>59</v>
      </c>
      <c r="I9" s="284" t="s">
        <v>60</v>
      </c>
      <c r="J9" s="285" t="s">
        <v>32</v>
      </c>
      <c r="K9" s="285"/>
      <c r="L9" s="285"/>
      <c r="M9" s="285" t="s">
        <v>33</v>
      </c>
      <c r="N9" s="286"/>
      <c r="O9" s="286"/>
    </row>
    <row r="10" spans="1:15" s="219" customFormat="1" ht="53.25" x14ac:dyDescent="0.2">
      <c r="A10" s="289"/>
      <c r="B10" s="222" t="s">
        <v>261</v>
      </c>
      <c r="C10" s="222" t="s">
        <v>262</v>
      </c>
      <c r="D10" s="222" t="s">
        <v>263</v>
      </c>
      <c r="E10" s="222" t="s">
        <v>264</v>
      </c>
      <c r="F10" s="223" t="s">
        <v>265</v>
      </c>
      <c r="G10" s="282"/>
      <c r="H10" s="283"/>
      <c r="I10" s="284"/>
      <c r="J10" s="218" t="s">
        <v>58</v>
      </c>
      <c r="K10" s="220" t="s">
        <v>59</v>
      </c>
      <c r="L10" s="221" t="s">
        <v>60</v>
      </c>
      <c r="M10" s="218" t="s">
        <v>58</v>
      </c>
      <c r="N10" s="221" t="s">
        <v>59</v>
      </c>
      <c r="O10" s="221" t="s">
        <v>60</v>
      </c>
    </row>
    <row r="11" spans="1:15" x14ac:dyDescent="0.25">
      <c r="A11" s="224" t="s">
        <v>178</v>
      </c>
      <c r="B11" s="224" t="s">
        <v>7</v>
      </c>
      <c r="C11" s="224" t="s">
        <v>19</v>
      </c>
      <c r="D11" s="224" t="s">
        <v>28</v>
      </c>
      <c r="E11" s="224" t="s">
        <v>29</v>
      </c>
      <c r="F11" s="225" t="s">
        <v>30</v>
      </c>
      <c r="G11" s="226" t="s">
        <v>31</v>
      </c>
      <c r="H11" s="227" t="s">
        <v>338</v>
      </c>
      <c r="I11" s="226" t="s">
        <v>258</v>
      </c>
      <c r="J11" s="227" t="s">
        <v>26</v>
      </c>
      <c r="K11" s="226" t="s">
        <v>185</v>
      </c>
      <c r="L11" s="227" t="s">
        <v>86</v>
      </c>
      <c r="M11" s="226" t="s">
        <v>188</v>
      </c>
      <c r="N11" s="227" t="s">
        <v>85</v>
      </c>
      <c r="O11" s="226" t="s">
        <v>189</v>
      </c>
    </row>
    <row r="12" spans="1:15" s="205" customFormat="1" ht="21" customHeight="1" x14ac:dyDescent="0.25">
      <c r="A12" s="228" t="s">
        <v>266</v>
      </c>
      <c r="B12" s="228" t="s">
        <v>224</v>
      </c>
      <c r="C12" s="229"/>
      <c r="D12" s="229"/>
      <c r="E12" s="230"/>
      <c r="F12" s="231"/>
      <c r="G12" s="232">
        <f>G13+G17+G32+G34+G37+G51+G60+G80+G88+G124+G132</f>
        <v>17681.774249999999</v>
      </c>
      <c r="H12" s="232">
        <f>H13+H17+H32+H34+H37+H51+H60+H80+H88+H124+H132</f>
        <v>17082.18548</v>
      </c>
      <c r="I12" s="232">
        <f t="shared" ref="I12:O12" si="0">I13+I17+I32+I34+I37+I51+I60+I80+I88+I124+I129+I132</f>
        <v>10.502000000000001</v>
      </c>
      <c r="J12" s="232">
        <f t="shared" si="0"/>
        <v>3356.107</v>
      </c>
      <c r="K12" s="232">
        <f t="shared" si="0"/>
        <v>3356.1043199999999</v>
      </c>
      <c r="L12" s="232">
        <f t="shared" si="0"/>
        <v>4</v>
      </c>
      <c r="M12" s="232">
        <f t="shared" si="0"/>
        <v>20</v>
      </c>
      <c r="N12" s="232">
        <f t="shared" si="0"/>
        <v>19.934360000000002</v>
      </c>
      <c r="O12" s="232">
        <f t="shared" si="0"/>
        <v>0.99670000000000003</v>
      </c>
    </row>
    <row r="13" spans="1:15" s="206" customFormat="1" ht="26.25" x14ac:dyDescent="0.25">
      <c r="A13" s="233" t="s">
        <v>267</v>
      </c>
      <c r="B13" s="234" t="s">
        <v>224</v>
      </c>
      <c r="C13" s="234" t="s">
        <v>268</v>
      </c>
      <c r="D13" s="234">
        <v>9901002</v>
      </c>
      <c r="E13" s="235"/>
      <c r="F13" s="236" t="s">
        <v>269</v>
      </c>
      <c r="G13" s="212">
        <f>G14</f>
        <v>1644.5940000000001</v>
      </c>
      <c r="H13" s="212">
        <f t="shared" ref="H13:O13" si="1">H14</f>
        <v>1644.5940000000001</v>
      </c>
      <c r="I13" s="214">
        <f>H13/G13</f>
        <v>1</v>
      </c>
      <c r="J13" s="212">
        <f>J15</f>
        <v>1378.941</v>
      </c>
      <c r="K13" s="212">
        <f>K15</f>
        <v>1378.941</v>
      </c>
      <c r="L13" s="214">
        <f>K13/J13</f>
        <v>1</v>
      </c>
      <c r="M13" s="212">
        <f t="shared" si="1"/>
        <v>0</v>
      </c>
      <c r="N13" s="212">
        <f t="shared" si="1"/>
        <v>0</v>
      </c>
      <c r="O13" s="214">
        <f t="shared" si="1"/>
        <v>0</v>
      </c>
    </row>
    <row r="14" spans="1:15" s="206" customFormat="1" ht="22.5" x14ac:dyDescent="0.25">
      <c r="A14" s="237" t="s">
        <v>270</v>
      </c>
      <c r="B14" s="223" t="s">
        <v>224</v>
      </c>
      <c r="C14" s="223" t="s">
        <v>268</v>
      </c>
      <c r="D14" s="223">
        <v>9901002</v>
      </c>
      <c r="E14" s="235"/>
      <c r="F14" s="236" t="s">
        <v>269</v>
      </c>
      <c r="G14" s="212">
        <f>G15+G16</f>
        <v>1644.5940000000001</v>
      </c>
      <c r="H14" s="212">
        <f>H15+H16</f>
        <v>1644.5940000000001</v>
      </c>
      <c r="I14" s="214">
        <f t="shared" ref="I14:I77" si="2">H14/G14</f>
        <v>1</v>
      </c>
      <c r="J14" s="238"/>
      <c r="K14" s="238"/>
      <c r="L14" s="214"/>
      <c r="M14" s="238"/>
      <c r="N14" s="238"/>
      <c r="O14" s="239"/>
    </row>
    <row r="15" spans="1:15" s="206" customFormat="1" x14ac:dyDescent="0.25">
      <c r="A15" s="240" t="s">
        <v>271</v>
      </c>
      <c r="B15" s="223" t="s">
        <v>224</v>
      </c>
      <c r="C15" s="223" t="s">
        <v>268</v>
      </c>
      <c r="D15" s="223">
        <v>9901002</v>
      </c>
      <c r="E15" s="235" t="s">
        <v>272</v>
      </c>
      <c r="F15" s="236" t="s">
        <v>273</v>
      </c>
      <c r="G15" s="213">
        <v>1378.941</v>
      </c>
      <c r="H15" s="238">
        <v>1378.941</v>
      </c>
      <c r="I15" s="214">
        <f t="shared" si="2"/>
        <v>1</v>
      </c>
      <c r="J15" s="238">
        <v>1378.941</v>
      </c>
      <c r="K15" s="238">
        <v>1378.941</v>
      </c>
      <c r="L15" s="214">
        <f>K15/J15</f>
        <v>1</v>
      </c>
      <c r="M15" s="238"/>
      <c r="N15" s="238"/>
      <c r="O15" s="239"/>
    </row>
    <row r="16" spans="1:15" s="206" customFormat="1" x14ac:dyDescent="0.25">
      <c r="A16" s="240" t="s">
        <v>274</v>
      </c>
      <c r="B16" s="223" t="s">
        <v>224</v>
      </c>
      <c r="C16" s="223" t="s">
        <v>268</v>
      </c>
      <c r="D16" s="223">
        <v>9901002</v>
      </c>
      <c r="E16" s="235" t="s">
        <v>272</v>
      </c>
      <c r="F16" s="236" t="s">
        <v>275</v>
      </c>
      <c r="G16" s="213">
        <v>265.65300000000002</v>
      </c>
      <c r="H16" s="238">
        <v>265.65300000000002</v>
      </c>
      <c r="I16" s="214">
        <f t="shared" si="2"/>
        <v>1</v>
      </c>
      <c r="J16" s="238"/>
      <c r="K16" s="238"/>
      <c r="L16" s="214"/>
      <c r="M16" s="238"/>
      <c r="N16" s="238"/>
      <c r="O16" s="239"/>
    </row>
    <row r="17" spans="1:15" s="206" customFormat="1" x14ac:dyDescent="0.25">
      <c r="A17" s="233" t="s">
        <v>24</v>
      </c>
      <c r="B17" s="234" t="s">
        <v>224</v>
      </c>
      <c r="C17" s="234" t="s">
        <v>276</v>
      </c>
      <c r="D17" s="234">
        <v>9901001</v>
      </c>
      <c r="E17" s="235"/>
      <c r="F17" s="236" t="s">
        <v>269</v>
      </c>
      <c r="G17" s="212">
        <f>G18+G22</f>
        <v>2637.0556499999998</v>
      </c>
      <c r="H17" s="212">
        <f t="shared" ref="H17:O17" si="3">H18+H22</f>
        <v>2577.7999100000002</v>
      </c>
      <c r="I17" s="214">
        <f t="shared" si="2"/>
        <v>0.97750000000000004</v>
      </c>
      <c r="J17" s="212">
        <f>J19</f>
        <v>1442.16</v>
      </c>
      <c r="K17" s="212">
        <f>K19</f>
        <v>1442.15732</v>
      </c>
      <c r="L17" s="214">
        <f>L19</f>
        <v>1</v>
      </c>
      <c r="M17" s="212">
        <f t="shared" si="3"/>
        <v>20</v>
      </c>
      <c r="N17" s="212">
        <f t="shared" si="3"/>
        <v>19.934360000000002</v>
      </c>
      <c r="O17" s="214">
        <f t="shared" si="3"/>
        <v>0.99670000000000003</v>
      </c>
    </row>
    <row r="18" spans="1:15" ht="22.5" x14ac:dyDescent="0.25">
      <c r="A18" s="241" t="s">
        <v>270</v>
      </c>
      <c r="B18" s="223" t="s">
        <v>224</v>
      </c>
      <c r="C18" s="223" t="s">
        <v>276</v>
      </c>
      <c r="D18" s="223">
        <v>9901001</v>
      </c>
      <c r="E18" s="235"/>
      <c r="F18" s="236" t="s">
        <v>269</v>
      </c>
      <c r="G18" s="212">
        <f>G19+G20+G21</f>
        <v>1956.65</v>
      </c>
      <c r="H18" s="212">
        <f>H19+H20+H21</f>
        <v>1898.64708</v>
      </c>
      <c r="I18" s="214">
        <f t="shared" si="2"/>
        <v>0.97040000000000004</v>
      </c>
      <c r="J18" s="238"/>
      <c r="K18" s="238"/>
      <c r="L18" s="214"/>
      <c r="M18" s="238"/>
      <c r="N18" s="238"/>
      <c r="O18" s="239"/>
    </row>
    <row r="19" spans="1:15" x14ac:dyDescent="0.25">
      <c r="A19" s="240" t="s">
        <v>271</v>
      </c>
      <c r="B19" s="223" t="s">
        <v>224</v>
      </c>
      <c r="C19" s="223" t="s">
        <v>276</v>
      </c>
      <c r="D19" s="223">
        <v>9901001</v>
      </c>
      <c r="E19" s="235" t="s">
        <v>272</v>
      </c>
      <c r="F19" s="236" t="s">
        <v>273</v>
      </c>
      <c r="G19" s="213">
        <v>1442.16</v>
      </c>
      <c r="H19" s="238">
        <v>1442.15732</v>
      </c>
      <c r="I19" s="214">
        <f t="shared" si="2"/>
        <v>1</v>
      </c>
      <c r="J19" s="238">
        <v>1442.16</v>
      </c>
      <c r="K19" s="238">
        <v>1442.15732</v>
      </c>
      <c r="L19" s="214">
        <f>K19/J19</f>
        <v>1</v>
      </c>
      <c r="M19" s="238"/>
      <c r="N19" s="238"/>
      <c r="O19" s="239"/>
    </row>
    <row r="20" spans="1:15" x14ac:dyDescent="0.25">
      <c r="A20" s="240" t="s">
        <v>274</v>
      </c>
      <c r="B20" s="223" t="s">
        <v>224</v>
      </c>
      <c r="C20" s="223" t="s">
        <v>276</v>
      </c>
      <c r="D20" s="223">
        <v>9901001</v>
      </c>
      <c r="E20" s="235" t="s">
        <v>277</v>
      </c>
      <c r="F20" s="236" t="s">
        <v>278</v>
      </c>
      <c r="G20" s="213">
        <v>70.400000000000006</v>
      </c>
      <c r="H20" s="238">
        <v>12.4</v>
      </c>
      <c r="I20" s="214">
        <f t="shared" si="2"/>
        <v>0.17610000000000001</v>
      </c>
      <c r="J20" s="238"/>
      <c r="K20" s="238"/>
      <c r="L20" s="214"/>
      <c r="M20" s="238"/>
      <c r="N20" s="238"/>
      <c r="O20" s="239"/>
    </row>
    <row r="21" spans="1:15" x14ac:dyDescent="0.25">
      <c r="A21" s="240" t="s">
        <v>279</v>
      </c>
      <c r="B21" s="223" t="s">
        <v>224</v>
      </c>
      <c r="C21" s="223" t="s">
        <v>276</v>
      </c>
      <c r="D21" s="223">
        <v>9901001</v>
      </c>
      <c r="E21" s="235" t="s">
        <v>272</v>
      </c>
      <c r="F21" s="236" t="s">
        <v>275</v>
      </c>
      <c r="G21" s="213">
        <v>444.09</v>
      </c>
      <c r="H21" s="238">
        <v>444.08976000000001</v>
      </c>
      <c r="I21" s="214">
        <f t="shared" si="2"/>
        <v>1</v>
      </c>
      <c r="J21" s="238"/>
      <c r="K21" s="238"/>
      <c r="L21" s="214"/>
      <c r="M21" s="238"/>
      <c r="N21" s="238"/>
      <c r="O21" s="239"/>
    </row>
    <row r="22" spans="1:15" ht="22.5" x14ac:dyDescent="0.25">
      <c r="A22" s="241" t="s">
        <v>225</v>
      </c>
      <c r="B22" s="223" t="s">
        <v>224</v>
      </c>
      <c r="C22" s="223" t="s">
        <v>276</v>
      </c>
      <c r="D22" s="223">
        <v>9901001</v>
      </c>
      <c r="E22" s="235"/>
      <c r="F22" s="236" t="s">
        <v>269</v>
      </c>
      <c r="G22" s="212">
        <f>SUM(G23:G31)</f>
        <v>680.40565000000004</v>
      </c>
      <c r="H22" s="212">
        <f>SUM(H23:H31)</f>
        <v>679.15282999999999</v>
      </c>
      <c r="I22" s="214">
        <f t="shared" si="2"/>
        <v>0.99819999999999998</v>
      </c>
      <c r="J22" s="212"/>
      <c r="K22" s="212"/>
      <c r="L22" s="214"/>
      <c r="M22" s="212">
        <f>SUM(M23:M30)</f>
        <v>20</v>
      </c>
      <c r="N22" s="212">
        <f>SUM(N23:N30)</f>
        <v>19.934360000000002</v>
      </c>
      <c r="O22" s="214">
        <f>SUM(O23:O30)</f>
        <v>0.99670000000000003</v>
      </c>
    </row>
    <row r="23" spans="1:15" x14ac:dyDescent="0.25">
      <c r="A23" s="240" t="s">
        <v>280</v>
      </c>
      <c r="B23" s="223" t="s">
        <v>224</v>
      </c>
      <c r="C23" s="223" t="s">
        <v>276</v>
      </c>
      <c r="D23" s="223">
        <v>9901001</v>
      </c>
      <c r="E23" s="235" t="s">
        <v>281</v>
      </c>
      <c r="F23" s="236" t="s">
        <v>282</v>
      </c>
      <c r="G23" s="213">
        <v>69.734650000000002</v>
      </c>
      <c r="H23" s="238">
        <v>68.547319999999999</v>
      </c>
      <c r="I23" s="214">
        <f t="shared" si="2"/>
        <v>0.98299999999999998</v>
      </c>
      <c r="J23" s="238"/>
      <c r="K23" s="238"/>
      <c r="L23" s="214"/>
      <c r="M23" s="238"/>
      <c r="N23" s="238"/>
      <c r="O23" s="239"/>
    </row>
    <row r="24" spans="1:15" x14ac:dyDescent="0.25">
      <c r="A24" s="240" t="s">
        <v>283</v>
      </c>
      <c r="B24" s="223" t="s">
        <v>224</v>
      </c>
      <c r="C24" s="223" t="s">
        <v>276</v>
      </c>
      <c r="D24" s="223">
        <v>9901001</v>
      </c>
      <c r="E24" s="235" t="s">
        <v>277</v>
      </c>
      <c r="F24" s="236" t="s">
        <v>284</v>
      </c>
      <c r="G24" s="213">
        <v>60.351999999999997</v>
      </c>
      <c r="H24" s="238">
        <v>60.351999999999997</v>
      </c>
      <c r="I24" s="214">
        <f t="shared" si="2"/>
        <v>1</v>
      </c>
      <c r="J24" s="238"/>
      <c r="K24" s="238"/>
      <c r="L24" s="214"/>
      <c r="M24" s="238"/>
      <c r="N24" s="238"/>
      <c r="O24" s="239"/>
    </row>
    <row r="25" spans="1:15" x14ac:dyDescent="0.25">
      <c r="A25" s="240" t="s">
        <v>285</v>
      </c>
      <c r="B25" s="223" t="s">
        <v>224</v>
      </c>
      <c r="C25" s="223" t="s">
        <v>276</v>
      </c>
      <c r="D25" s="223">
        <v>9901001</v>
      </c>
      <c r="E25" s="235" t="s">
        <v>277</v>
      </c>
      <c r="F25" s="236" t="s">
        <v>286</v>
      </c>
      <c r="G25" s="213">
        <v>20</v>
      </c>
      <c r="H25" s="238">
        <v>19.934360000000002</v>
      </c>
      <c r="I25" s="214">
        <f t="shared" si="2"/>
        <v>0.99670000000000003</v>
      </c>
      <c r="J25" s="238"/>
      <c r="K25" s="238"/>
      <c r="L25" s="214"/>
      <c r="M25" s="238">
        <v>20</v>
      </c>
      <c r="N25" s="238">
        <v>19.934360000000002</v>
      </c>
      <c r="O25" s="239">
        <f>N25/M25</f>
        <v>0.99670000000000003</v>
      </c>
    </row>
    <row r="26" spans="1:15" x14ac:dyDescent="0.25">
      <c r="A26" s="240" t="s">
        <v>287</v>
      </c>
      <c r="B26" s="223" t="s">
        <v>224</v>
      </c>
      <c r="C26" s="223" t="s">
        <v>276</v>
      </c>
      <c r="D26" s="223">
        <v>9901001</v>
      </c>
      <c r="E26" s="235" t="s">
        <v>277</v>
      </c>
      <c r="F26" s="236" t="s">
        <v>288</v>
      </c>
      <c r="G26" s="213">
        <v>40.497</v>
      </c>
      <c r="H26" s="238">
        <v>40.497</v>
      </c>
      <c r="I26" s="214">
        <f t="shared" si="2"/>
        <v>1</v>
      </c>
      <c r="J26" s="238"/>
      <c r="K26" s="238"/>
      <c r="L26" s="214"/>
      <c r="M26" s="238"/>
      <c r="N26" s="238"/>
      <c r="O26" s="239"/>
    </row>
    <row r="27" spans="1:15" x14ac:dyDescent="0.25">
      <c r="A27" s="240" t="s">
        <v>289</v>
      </c>
      <c r="B27" s="223" t="s">
        <v>224</v>
      </c>
      <c r="C27" s="223" t="s">
        <v>276</v>
      </c>
      <c r="D27" s="223">
        <v>9901001</v>
      </c>
      <c r="E27" s="235" t="s">
        <v>277</v>
      </c>
      <c r="F27" s="236" t="s">
        <v>290</v>
      </c>
      <c r="G27" s="213">
        <v>209.447</v>
      </c>
      <c r="H27" s="238">
        <v>209.44730000000001</v>
      </c>
      <c r="I27" s="214">
        <f t="shared" si="2"/>
        <v>1</v>
      </c>
      <c r="J27" s="238"/>
      <c r="K27" s="238"/>
      <c r="L27" s="214"/>
      <c r="M27" s="238"/>
      <c r="N27" s="238"/>
      <c r="O27" s="239"/>
    </row>
    <row r="28" spans="1:15" s="206" customFormat="1" ht="14.25" customHeight="1" x14ac:dyDescent="0.25">
      <c r="A28" s="240" t="s">
        <v>291</v>
      </c>
      <c r="B28" s="223" t="s">
        <v>224</v>
      </c>
      <c r="C28" s="223" t="s">
        <v>276</v>
      </c>
      <c r="D28" s="223">
        <v>9901001</v>
      </c>
      <c r="E28" s="235" t="s">
        <v>277</v>
      </c>
      <c r="F28" s="236" t="s">
        <v>292</v>
      </c>
      <c r="G28" s="213">
        <v>48.284999999999997</v>
      </c>
      <c r="H28" s="238">
        <v>48.284849999999999</v>
      </c>
      <c r="I28" s="214">
        <f t="shared" si="2"/>
        <v>1</v>
      </c>
      <c r="J28" s="238"/>
      <c r="K28" s="238"/>
      <c r="L28" s="214"/>
      <c r="M28" s="238"/>
      <c r="N28" s="238"/>
      <c r="O28" s="239"/>
    </row>
    <row r="29" spans="1:15" x14ac:dyDescent="0.25">
      <c r="A29" s="240" t="s">
        <v>293</v>
      </c>
      <c r="B29" s="223" t="s">
        <v>224</v>
      </c>
      <c r="C29" s="223" t="s">
        <v>276</v>
      </c>
      <c r="D29" s="223">
        <v>9901001</v>
      </c>
      <c r="E29" s="235" t="s">
        <v>277</v>
      </c>
      <c r="F29" s="236" t="s">
        <v>294</v>
      </c>
      <c r="G29" s="213">
        <v>97.92</v>
      </c>
      <c r="H29" s="238">
        <v>97.92</v>
      </c>
      <c r="I29" s="214">
        <f t="shared" si="2"/>
        <v>1</v>
      </c>
      <c r="J29" s="238"/>
      <c r="K29" s="238"/>
      <c r="L29" s="214"/>
      <c r="M29" s="238"/>
      <c r="N29" s="238"/>
      <c r="O29" s="239"/>
    </row>
    <row r="30" spans="1:15" x14ac:dyDescent="0.25">
      <c r="A30" s="240" t="s">
        <v>295</v>
      </c>
      <c r="B30" s="223" t="s">
        <v>224</v>
      </c>
      <c r="C30" s="223" t="s">
        <v>276</v>
      </c>
      <c r="D30" s="223">
        <v>9901001</v>
      </c>
      <c r="E30" s="235" t="s">
        <v>277</v>
      </c>
      <c r="F30" s="236" t="s">
        <v>296</v>
      </c>
      <c r="G30" s="213">
        <v>75.876999999999995</v>
      </c>
      <c r="H30" s="238">
        <v>75.876999999999995</v>
      </c>
      <c r="I30" s="214">
        <f t="shared" si="2"/>
        <v>1</v>
      </c>
      <c r="J30" s="238"/>
      <c r="K30" s="238"/>
      <c r="L30" s="214"/>
      <c r="M30" s="238"/>
      <c r="N30" s="238"/>
      <c r="O30" s="239"/>
    </row>
    <row r="31" spans="1:15" x14ac:dyDescent="0.25">
      <c r="A31" s="240"/>
      <c r="B31" s="223" t="s">
        <v>224</v>
      </c>
      <c r="C31" s="223" t="s">
        <v>276</v>
      </c>
      <c r="D31" s="223" t="s">
        <v>340</v>
      </c>
      <c r="E31" s="235" t="s">
        <v>341</v>
      </c>
      <c r="F31" s="236" t="s">
        <v>292</v>
      </c>
      <c r="G31" s="213">
        <v>58.292999999999999</v>
      </c>
      <c r="H31" s="238">
        <v>58.292999999999999</v>
      </c>
      <c r="I31" s="214">
        <f t="shared" si="2"/>
        <v>1</v>
      </c>
      <c r="J31" s="238"/>
      <c r="K31" s="238"/>
      <c r="L31" s="214"/>
      <c r="M31" s="238"/>
      <c r="N31" s="238"/>
      <c r="O31" s="239"/>
    </row>
    <row r="32" spans="1:15" s="207" customFormat="1" ht="39" x14ac:dyDescent="0.25">
      <c r="A32" s="233" t="s">
        <v>177</v>
      </c>
      <c r="B32" s="234" t="s">
        <v>224</v>
      </c>
      <c r="C32" s="234" t="s">
        <v>297</v>
      </c>
      <c r="D32" s="234" t="s">
        <v>298</v>
      </c>
      <c r="E32" s="235"/>
      <c r="F32" s="236"/>
      <c r="G32" s="212">
        <f>G33</f>
        <v>513.27700000000004</v>
      </c>
      <c r="H32" s="212">
        <f>H33</f>
        <v>513.27959999999996</v>
      </c>
      <c r="I32" s="214">
        <f t="shared" si="2"/>
        <v>1</v>
      </c>
      <c r="J32" s="212"/>
      <c r="K32" s="212"/>
      <c r="L32" s="214"/>
      <c r="M32" s="212"/>
      <c r="N32" s="212"/>
      <c r="O32" s="214"/>
    </row>
    <row r="33" spans="1:15" s="206" customFormat="1" ht="34.5" x14ac:dyDescent="0.25">
      <c r="A33" s="240" t="s">
        <v>299</v>
      </c>
      <c r="B33" s="223" t="s">
        <v>224</v>
      </c>
      <c r="C33" s="223" t="s">
        <v>297</v>
      </c>
      <c r="D33" s="223" t="s">
        <v>298</v>
      </c>
      <c r="E33" s="235" t="s">
        <v>300</v>
      </c>
      <c r="F33" s="236" t="s">
        <v>301</v>
      </c>
      <c r="G33" s="213">
        <v>513.27700000000004</v>
      </c>
      <c r="H33" s="238">
        <v>513.27959999999996</v>
      </c>
      <c r="I33" s="214">
        <f t="shared" si="2"/>
        <v>1</v>
      </c>
      <c r="J33" s="238"/>
      <c r="K33" s="238"/>
      <c r="L33" s="214"/>
      <c r="M33" s="238"/>
      <c r="N33" s="238"/>
      <c r="O33" s="239"/>
    </row>
    <row r="34" spans="1:15" s="206" customFormat="1" x14ac:dyDescent="0.25">
      <c r="A34" s="233" t="s">
        <v>209</v>
      </c>
      <c r="B34" s="234" t="s">
        <v>224</v>
      </c>
      <c r="C34" s="234" t="s">
        <v>302</v>
      </c>
      <c r="D34" s="234" t="s">
        <v>303</v>
      </c>
      <c r="E34" s="235"/>
      <c r="F34" s="236"/>
      <c r="G34" s="212">
        <f>G35</f>
        <v>8</v>
      </c>
      <c r="H34" s="212">
        <f>H35</f>
        <v>0</v>
      </c>
      <c r="I34" s="214">
        <f t="shared" si="2"/>
        <v>0</v>
      </c>
      <c r="J34" s="212"/>
      <c r="K34" s="212"/>
      <c r="L34" s="214"/>
      <c r="M34" s="212"/>
      <c r="N34" s="212"/>
      <c r="O34" s="214"/>
    </row>
    <row r="35" spans="1:15" x14ac:dyDescent="0.25">
      <c r="A35" s="241" t="s">
        <v>209</v>
      </c>
      <c r="B35" s="223" t="s">
        <v>224</v>
      </c>
      <c r="C35" s="223" t="s">
        <v>302</v>
      </c>
      <c r="D35" s="223" t="s">
        <v>303</v>
      </c>
      <c r="E35" s="235"/>
      <c r="F35" s="236"/>
      <c r="G35" s="213">
        <f>G36</f>
        <v>8</v>
      </c>
      <c r="H35" s="238"/>
      <c r="I35" s="214">
        <f t="shared" si="2"/>
        <v>0</v>
      </c>
      <c r="J35" s="238"/>
      <c r="K35" s="238"/>
      <c r="L35" s="214"/>
      <c r="M35" s="238"/>
      <c r="N35" s="238"/>
      <c r="O35" s="239"/>
    </row>
    <row r="36" spans="1:15" ht="23.25" x14ac:dyDescent="0.25">
      <c r="A36" s="240" t="s">
        <v>304</v>
      </c>
      <c r="B36" s="223" t="s">
        <v>224</v>
      </c>
      <c r="C36" s="223" t="s">
        <v>302</v>
      </c>
      <c r="D36" s="223" t="s">
        <v>303</v>
      </c>
      <c r="E36" s="235" t="s">
        <v>277</v>
      </c>
      <c r="F36" s="236" t="s">
        <v>292</v>
      </c>
      <c r="G36" s="213">
        <v>8</v>
      </c>
      <c r="H36" s="238">
        <v>0</v>
      </c>
      <c r="I36" s="214">
        <f t="shared" si="2"/>
        <v>0</v>
      </c>
      <c r="J36" s="238"/>
      <c r="K36" s="238"/>
      <c r="L36" s="214"/>
      <c r="M36" s="238"/>
      <c r="N36" s="238"/>
      <c r="O36" s="239"/>
    </row>
    <row r="37" spans="1:15" s="206" customFormat="1" ht="21.75" customHeight="1" x14ac:dyDescent="0.25">
      <c r="A37" s="233" t="s">
        <v>210</v>
      </c>
      <c r="B37" s="242" t="s">
        <v>224</v>
      </c>
      <c r="C37" s="234" t="s">
        <v>305</v>
      </c>
      <c r="D37" s="234"/>
      <c r="E37" s="235"/>
      <c r="F37" s="236"/>
      <c r="G37" s="212">
        <f>G38+G46</f>
        <v>871.89859999999999</v>
      </c>
      <c r="H37" s="212">
        <f>H38+H46</f>
        <v>871.89859999999999</v>
      </c>
      <c r="I37" s="214">
        <f t="shared" si="2"/>
        <v>1</v>
      </c>
      <c r="J37" s="212">
        <f>J38+J46</f>
        <v>521.88400000000001</v>
      </c>
      <c r="K37" s="212">
        <f>K38+K46</f>
        <v>521.88400000000001</v>
      </c>
      <c r="L37" s="214">
        <f>K37/J37</f>
        <v>1</v>
      </c>
      <c r="M37" s="212"/>
      <c r="N37" s="212"/>
      <c r="O37" s="214"/>
    </row>
    <row r="38" spans="1:15" ht="26.25" x14ac:dyDescent="0.25">
      <c r="A38" s="233" t="s">
        <v>170</v>
      </c>
      <c r="B38" s="222" t="s">
        <v>224</v>
      </c>
      <c r="C38" s="222" t="s">
        <v>305</v>
      </c>
      <c r="D38" s="222">
        <v>9901005</v>
      </c>
      <c r="E38" s="235"/>
      <c r="F38" s="236" t="s">
        <v>269</v>
      </c>
      <c r="G38" s="212">
        <f>G39+G43</f>
        <v>853.79859999999996</v>
      </c>
      <c r="H38" s="212">
        <f>H39+H43</f>
        <v>853.79859999999996</v>
      </c>
      <c r="I38" s="214">
        <f t="shared" si="2"/>
        <v>1</v>
      </c>
      <c r="J38" s="212">
        <f>J39+J43</f>
        <v>521.88400000000001</v>
      </c>
      <c r="K38" s="212">
        <f>K39+K43</f>
        <v>521.88400000000001</v>
      </c>
      <c r="L38" s="214">
        <f>K38/J38</f>
        <v>1</v>
      </c>
      <c r="M38" s="212"/>
      <c r="N38" s="212"/>
      <c r="O38" s="214"/>
    </row>
    <row r="39" spans="1:15" ht="22.5" x14ac:dyDescent="0.25">
      <c r="A39" s="241" t="s">
        <v>306</v>
      </c>
      <c r="B39" s="223" t="s">
        <v>224</v>
      </c>
      <c r="C39" s="223" t="s">
        <v>305</v>
      </c>
      <c r="D39" s="223">
        <v>9901005</v>
      </c>
      <c r="E39" s="235"/>
      <c r="F39" s="236" t="s">
        <v>269</v>
      </c>
      <c r="G39" s="212">
        <f>SUM(G40:G42)</f>
        <v>710.053</v>
      </c>
      <c r="H39" s="212">
        <f>SUM(H40:H42)</f>
        <v>710.053</v>
      </c>
      <c r="I39" s="214">
        <f t="shared" si="2"/>
        <v>1</v>
      </c>
      <c r="J39" s="212">
        <f>SUM(J40:J42)</f>
        <v>521.88400000000001</v>
      </c>
      <c r="K39" s="212">
        <f>SUM(K40:K42)</f>
        <v>521.88400000000001</v>
      </c>
      <c r="L39" s="214">
        <f>K39/J39</f>
        <v>1</v>
      </c>
      <c r="M39" s="212"/>
      <c r="N39" s="212"/>
      <c r="O39" s="214"/>
    </row>
    <row r="40" spans="1:15" x14ac:dyDescent="0.25">
      <c r="A40" s="240" t="s">
        <v>271</v>
      </c>
      <c r="B40" s="223" t="s">
        <v>224</v>
      </c>
      <c r="C40" s="223" t="s">
        <v>305</v>
      </c>
      <c r="D40" s="223">
        <v>9901005</v>
      </c>
      <c r="E40" s="235" t="s">
        <v>307</v>
      </c>
      <c r="F40" s="236" t="s">
        <v>273</v>
      </c>
      <c r="G40" s="213">
        <v>521.88400000000001</v>
      </c>
      <c r="H40" s="238">
        <v>521.88400000000001</v>
      </c>
      <c r="I40" s="214">
        <f t="shared" si="2"/>
        <v>1</v>
      </c>
      <c r="J40" s="238">
        <v>521.88400000000001</v>
      </c>
      <c r="K40" s="238">
        <v>521.88400000000001</v>
      </c>
      <c r="L40" s="214">
        <f>K40/J40</f>
        <v>1</v>
      </c>
      <c r="M40" s="238"/>
      <c r="N40" s="238"/>
      <c r="O40" s="239"/>
    </row>
    <row r="41" spans="1:15" x14ac:dyDescent="0.25">
      <c r="A41" s="240" t="s">
        <v>279</v>
      </c>
      <c r="B41" s="223" t="s">
        <v>224</v>
      </c>
      <c r="C41" s="223" t="s">
        <v>305</v>
      </c>
      <c r="D41" s="223">
        <v>9901005</v>
      </c>
      <c r="E41" s="235" t="s">
        <v>149</v>
      </c>
      <c r="F41" s="236" t="s">
        <v>278</v>
      </c>
      <c r="G41" s="213">
        <v>30.56</v>
      </c>
      <c r="H41" s="213">
        <v>30.56</v>
      </c>
      <c r="I41" s="214"/>
      <c r="J41" s="212"/>
      <c r="K41" s="212"/>
      <c r="L41" s="214"/>
      <c r="M41" s="212"/>
      <c r="N41" s="212"/>
      <c r="O41" s="214"/>
    </row>
    <row r="42" spans="1:15" x14ac:dyDescent="0.25">
      <c r="A42" s="240" t="s">
        <v>274</v>
      </c>
      <c r="B42" s="223" t="s">
        <v>224</v>
      </c>
      <c r="C42" s="223" t="s">
        <v>305</v>
      </c>
      <c r="D42" s="223">
        <v>9901005</v>
      </c>
      <c r="E42" s="235" t="s">
        <v>307</v>
      </c>
      <c r="F42" s="236" t="s">
        <v>275</v>
      </c>
      <c r="G42" s="213">
        <v>157.60900000000001</v>
      </c>
      <c r="H42" s="238">
        <v>157.60900000000001</v>
      </c>
      <c r="I42" s="214">
        <f t="shared" si="2"/>
        <v>1</v>
      </c>
      <c r="J42" s="238"/>
      <c r="K42" s="238"/>
      <c r="L42" s="214"/>
      <c r="M42" s="238"/>
      <c r="N42" s="238"/>
      <c r="O42" s="239"/>
    </row>
    <row r="43" spans="1:15" ht="22.5" x14ac:dyDescent="0.25">
      <c r="A43" s="241" t="s">
        <v>225</v>
      </c>
      <c r="B43" s="223" t="s">
        <v>224</v>
      </c>
      <c r="C43" s="223" t="s">
        <v>305</v>
      </c>
      <c r="D43" s="223">
        <v>9901005</v>
      </c>
      <c r="E43" s="235" t="s">
        <v>149</v>
      </c>
      <c r="F43" s="236"/>
      <c r="G43" s="212">
        <f>G44+G45</f>
        <v>143.7456</v>
      </c>
      <c r="H43" s="212">
        <f>H44+H45</f>
        <v>143.7456</v>
      </c>
      <c r="I43" s="214">
        <f t="shared" si="2"/>
        <v>1</v>
      </c>
      <c r="J43" s="212"/>
      <c r="K43" s="212"/>
      <c r="L43" s="214"/>
      <c r="M43" s="212"/>
      <c r="N43" s="212"/>
      <c r="O43" s="214"/>
    </row>
    <row r="44" spans="1:15" x14ac:dyDescent="0.25">
      <c r="A44" s="240" t="s">
        <v>291</v>
      </c>
      <c r="B44" s="223" t="s">
        <v>224</v>
      </c>
      <c r="C44" s="223" t="s">
        <v>305</v>
      </c>
      <c r="D44" s="223">
        <v>9901005</v>
      </c>
      <c r="E44" s="235" t="s">
        <v>149</v>
      </c>
      <c r="F44" s="236" t="s">
        <v>292</v>
      </c>
      <c r="G44" s="213">
        <v>19.491599999999998</v>
      </c>
      <c r="H44" s="213">
        <v>19.491599999999998</v>
      </c>
      <c r="I44" s="214"/>
      <c r="J44" s="212"/>
      <c r="K44" s="212"/>
      <c r="L44" s="214"/>
      <c r="M44" s="212"/>
      <c r="N44" s="212"/>
      <c r="O44" s="214"/>
    </row>
    <row r="45" spans="1:15" ht="27.75" customHeight="1" x14ac:dyDescent="0.25">
      <c r="A45" s="240" t="s">
        <v>299</v>
      </c>
      <c r="B45" s="223" t="s">
        <v>224</v>
      </c>
      <c r="C45" s="223" t="s">
        <v>305</v>
      </c>
      <c r="D45" s="223">
        <v>9901005</v>
      </c>
      <c r="E45" s="235" t="s">
        <v>300</v>
      </c>
      <c r="F45" s="236" t="s">
        <v>301</v>
      </c>
      <c r="G45" s="213">
        <v>124.254</v>
      </c>
      <c r="H45" s="238">
        <v>124.254</v>
      </c>
      <c r="I45" s="214">
        <f t="shared" si="2"/>
        <v>1</v>
      </c>
      <c r="J45" s="238"/>
      <c r="K45" s="238"/>
      <c r="L45" s="214"/>
      <c r="M45" s="238"/>
      <c r="N45" s="238"/>
      <c r="O45" s="239"/>
    </row>
    <row r="46" spans="1:15" ht="67.5" customHeight="1" x14ac:dyDescent="0.25">
      <c r="A46" s="241" t="s">
        <v>308</v>
      </c>
      <c r="B46" s="222" t="s">
        <v>224</v>
      </c>
      <c r="C46" s="222" t="s">
        <v>305</v>
      </c>
      <c r="D46" s="222">
        <v>9904008</v>
      </c>
      <c r="E46" s="235"/>
      <c r="F46" s="236"/>
      <c r="G46" s="212">
        <f>G47</f>
        <v>18.100000000000001</v>
      </c>
      <c r="H46" s="212">
        <f>H47</f>
        <v>18.100000000000001</v>
      </c>
      <c r="I46" s="214">
        <f t="shared" si="2"/>
        <v>1</v>
      </c>
      <c r="J46" s="212"/>
      <c r="K46" s="212"/>
      <c r="L46" s="214"/>
      <c r="M46" s="212"/>
      <c r="N46" s="212"/>
      <c r="O46" s="214"/>
    </row>
    <row r="47" spans="1:15" x14ac:dyDescent="0.25">
      <c r="A47" s="241" t="s">
        <v>309</v>
      </c>
      <c r="B47" s="223" t="s">
        <v>224</v>
      </c>
      <c r="C47" s="223" t="s">
        <v>305</v>
      </c>
      <c r="D47" s="223">
        <v>9904008</v>
      </c>
      <c r="E47" s="235"/>
      <c r="F47" s="236"/>
      <c r="G47" s="212">
        <f>G48</f>
        <v>18.100000000000001</v>
      </c>
      <c r="H47" s="212">
        <f>H48</f>
        <v>18.100000000000001</v>
      </c>
      <c r="I47" s="214">
        <f t="shared" si="2"/>
        <v>1</v>
      </c>
      <c r="J47" s="212"/>
      <c r="K47" s="212"/>
      <c r="L47" s="214"/>
      <c r="M47" s="212"/>
      <c r="N47" s="212"/>
      <c r="O47" s="214"/>
    </row>
    <row r="48" spans="1:15" ht="22.5" x14ac:dyDescent="0.25">
      <c r="A48" s="241" t="s">
        <v>225</v>
      </c>
      <c r="B48" s="223" t="s">
        <v>224</v>
      </c>
      <c r="C48" s="223" t="s">
        <v>305</v>
      </c>
      <c r="D48" s="223">
        <v>9904008</v>
      </c>
      <c r="E48" s="235"/>
      <c r="F48" s="236" t="s">
        <v>269</v>
      </c>
      <c r="G48" s="212">
        <f>SUM(G49:G50)</f>
        <v>18.100000000000001</v>
      </c>
      <c r="H48" s="212">
        <f>SUM(H49:H50)</f>
        <v>18.100000000000001</v>
      </c>
      <c r="I48" s="214">
        <f t="shared" si="2"/>
        <v>1</v>
      </c>
      <c r="J48" s="212"/>
      <c r="K48" s="212"/>
      <c r="L48" s="214"/>
      <c r="M48" s="212"/>
      <c r="N48" s="212"/>
      <c r="O48" s="214"/>
    </row>
    <row r="49" spans="1:15" x14ac:dyDescent="0.25">
      <c r="A49" s="240" t="s">
        <v>293</v>
      </c>
      <c r="B49" s="223" t="s">
        <v>224</v>
      </c>
      <c r="C49" s="223" t="s">
        <v>305</v>
      </c>
      <c r="D49" s="223">
        <v>9904008</v>
      </c>
      <c r="E49" s="235" t="s">
        <v>277</v>
      </c>
      <c r="F49" s="236" t="s">
        <v>294</v>
      </c>
      <c r="G49" s="213">
        <v>13.5</v>
      </c>
      <c r="H49" s="238">
        <v>13.5</v>
      </c>
      <c r="I49" s="214">
        <f t="shared" si="2"/>
        <v>1</v>
      </c>
      <c r="J49" s="238"/>
      <c r="K49" s="238"/>
      <c r="L49" s="214"/>
      <c r="M49" s="238"/>
      <c r="N49" s="238"/>
      <c r="O49" s="239"/>
    </row>
    <row r="50" spans="1:15" x14ac:dyDescent="0.25">
      <c r="A50" s="240" t="s">
        <v>295</v>
      </c>
      <c r="B50" s="223" t="s">
        <v>224</v>
      </c>
      <c r="C50" s="223" t="s">
        <v>305</v>
      </c>
      <c r="D50" s="223">
        <v>9904008</v>
      </c>
      <c r="E50" s="235" t="s">
        <v>277</v>
      </c>
      <c r="F50" s="236" t="s">
        <v>296</v>
      </c>
      <c r="G50" s="213">
        <v>4.5999999999999996</v>
      </c>
      <c r="H50" s="238">
        <v>4.5999999999999996</v>
      </c>
      <c r="I50" s="214">
        <f t="shared" si="2"/>
        <v>1</v>
      </c>
      <c r="J50" s="238"/>
      <c r="K50" s="238"/>
      <c r="L50" s="214"/>
      <c r="M50" s="238"/>
      <c r="N50" s="238"/>
      <c r="O50" s="239"/>
    </row>
    <row r="51" spans="1:15" s="206" customFormat="1" ht="16.5" customHeight="1" x14ac:dyDescent="0.25">
      <c r="A51" s="233" t="s">
        <v>76</v>
      </c>
      <c r="B51" s="234" t="s">
        <v>224</v>
      </c>
      <c r="C51" s="234" t="s">
        <v>310</v>
      </c>
      <c r="D51" s="234" t="s">
        <v>269</v>
      </c>
      <c r="E51" s="235"/>
      <c r="F51" s="236" t="s">
        <v>269</v>
      </c>
      <c r="G51" s="212">
        <f>G52</f>
        <v>141.69999999999999</v>
      </c>
      <c r="H51" s="212">
        <f>H52</f>
        <v>141.69999999999999</v>
      </c>
      <c r="I51" s="214">
        <f t="shared" si="2"/>
        <v>1</v>
      </c>
      <c r="J51" s="212"/>
      <c r="K51" s="212"/>
      <c r="L51" s="214"/>
      <c r="M51" s="212"/>
      <c r="N51" s="212"/>
      <c r="O51" s="214"/>
    </row>
    <row r="52" spans="1:15" s="206" customFormat="1" ht="16.5" customHeight="1" x14ac:dyDescent="0.25">
      <c r="A52" s="241" t="s">
        <v>311</v>
      </c>
      <c r="B52" s="222" t="s">
        <v>224</v>
      </c>
      <c r="C52" s="222" t="s">
        <v>310</v>
      </c>
      <c r="D52" s="222">
        <v>9905118</v>
      </c>
      <c r="E52" s="235"/>
      <c r="F52" s="236"/>
      <c r="G52" s="212">
        <f>G53</f>
        <v>141.69999999999999</v>
      </c>
      <c r="H52" s="212">
        <f>H53</f>
        <v>141.69999999999999</v>
      </c>
      <c r="I52" s="214">
        <f t="shared" si="2"/>
        <v>1</v>
      </c>
      <c r="J52" s="212"/>
      <c r="K52" s="212"/>
      <c r="L52" s="214"/>
      <c r="M52" s="212"/>
      <c r="N52" s="212"/>
      <c r="O52" s="214"/>
    </row>
    <row r="53" spans="1:15" s="206" customFormat="1" ht="33" x14ac:dyDescent="0.25">
      <c r="A53" s="241" t="s">
        <v>132</v>
      </c>
      <c r="B53" s="223" t="s">
        <v>224</v>
      </c>
      <c r="C53" s="223" t="s">
        <v>310</v>
      </c>
      <c r="D53" s="223">
        <v>9905118</v>
      </c>
      <c r="E53" s="235"/>
      <c r="F53" s="236" t="s">
        <v>269</v>
      </c>
      <c r="G53" s="212">
        <f>G54+G57</f>
        <v>141.69999999999999</v>
      </c>
      <c r="H53" s="212">
        <f>H54+H57</f>
        <v>141.69999999999999</v>
      </c>
      <c r="I53" s="214">
        <f t="shared" si="2"/>
        <v>1</v>
      </c>
      <c r="J53" s="212"/>
      <c r="K53" s="212"/>
      <c r="L53" s="214"/>
      <c r="M53" s="212"/>
      <c r="N53" s="212"/>
      <c r="O53" s="214"/>
    </row>
    <row r="54" spans="1:15" s="206" customFormat="1" ht="54" x14ac:dyDescent="0.25">
      <c r="A54" s="241" t="s">
        <v>312</v>
      </c>
      <c r="B54" s="223" t="s">
        <v>224</v>
      </c>
      <c r="C54" s="223" t="s">
        <v>310</v>
      </c>
      <c r="D54" s="223">
        <v>9905118</v>
      </c>
      <c r="E54" s="235"/>
      <c r="F54" s="236" t="s">
        <v>269</v>
      </c>
      <c r="G54" s="212">
        <f>G55+G56</f>
        <v>135.90199999999999</v>
      </c>
      <c r="H54" s="212">
        <f>H55+H56</f>
        <v>135.90199999999999</v>
      </c>
      <c r="I54" s="214">
        <f t="shared" si="2"/>
        <v>1</v>
      </c>
      <c r="J54" s="212"/>
      <c r="K54" s="212"/>
      <c r="L54" s="214"/>
      <c r="M54" s="212"/>
      <c r="N54" s="212"/>
      <c r="O54" s="214"/>
    </row>
    <row r="55" spans="1:15" s="206" customFormat="1" x14ac:dyDescent="0.25">
      <c r="A55" s="240" t="s">
        <v>271</v>
      </c>
      <c r="B55" s="223" t="s">
        <v>224</v>
      </c>
      <c r="C55" s="223" t="s">
        <v>310</v>
      </c>
      <c r="D55" s="223">
        <v>9905118</v>
      </c>
      <c r="E55" s="235" t="s">
        <v>307</v>
      </c>
      <c r="F55" s="236" t="s">
        <v>273</v>
      </c>
      <c r="G55" s="213">
        <v>104.38</v>
      </c>
      <c r="H55" s="238">
        <v>104.38</v>
      </c>
      <c r="I55" s="214">
        <f t="shared" si="2"/>
        <v>1</v>
      </c>
      <c r="J55" s="238"/>
      <c r="K55" s="238"/>
      <c r="L55" s="214"/>
      <c r="M55" s="238"/>
      <c r="N55" s="238"/>
      <c r="O55" s="239"/>
    </row>
    <row r="56" spans="1:15" s="206" customFormat="1" x14ac:dyDescent="0.25">
      <c r="A56" s="240" t="s">
        <v>274</v>
      </c>
      <c r="B56" s="223" t="s">
        <v>224</v>
      </c>
      <c r="C56" s="223" t="s">
        <v>310</v>
      </c>
      <c r="D56" s="223">
        <v>9905118</v>
      </c>
      <c r="E56" s="235" t="s">
        <v>307</v>
      </c>
      <c r="F56" s="236" t="s">
        <v>275</v>
      </c>
      <c r="G56" s="213">
        <v>31.521999999999998</v>
      </c>
      <c r="H56" s="238">
        <v>31.521999999999998</v>
      </c>
      <c r="I56" s="214">
        <f t="shared" si="2"/>
        <v>1</v>
      </c>
      <c r="J56" s="238"/>
      <c r="K56" s="238"/>
      <c r="L56" s="214"/>
      <c r="M56" s="238"/>
      <c r="N56" s="238"/>
      <c r="O56" s="239"/>
    </row>
    <row r="57" spans="1:15" s="207" customFormat="1" ht="22.5" x14ac:dyDescent="0.25">
      <c r="A57" s="241" t="s">
        <v>225</v>
      </c>
      <c r="B57" s="223" t="s">
        <v>224</v>
      </c>
      <c r="C57" s="223" t="s">
        <v>310</v>
      </c>
      <c r="D57" s="223">
        <v>9905118</v>
      </c>
      <c r="E57" s="235"/>
      <c r="F57" s="243" t="s">
        <v>269</v>
      </c>
      <c r="G57" s="212">
        <f>SUM(G58:G59)</f>
        <v>5.798</v>
      </c>
      <c r="H57" s="212">
        <f>SUM(H58:H59)</f>
        <v>5.798</v>
      </c>
      <c r="I57" s="214">
        <f t="shared" si="2"/>
        <v>1</v>
      </c>
      <c r="J57" s="212"/>
      <c r="K57" s="212"/>
      <c r="L57" s="214"/>
      <c r="M57" s="212"/>
      <c r="N57" s="212"/>
      <c r="O57" s="214"/>
    </row>
    <row r="58" spans="1:15" s="206" customFormat="1" x14ac:dyDescent="0.25">
      <c r="A58" s="240" t="s">
        <v>293</v>
      </c>
      <c r="B58" s="223" t="s">
        <v>224</v>
      </c>
      <c r="C58" s="223" t="s">
        <v>310</v>
      </c>
      <c r="D58" s="223">
        <v>9905118</v>
      </c>
      <c r="E58" s="235" t="s">
        <v>277</v>
      </c>
      <c r="F58" s="236" t="s">
        <v>294</v>
      </c>
      <c r="G58" s="213">
        <v>0</v>
      </c>
      <c r="H58" s="238">
        <v>0</v>
      </c>
      <c r="I58" s="214">
        <v>0</v>
      </c>
      <c r="J58" s="238"/>
      <c r="K58" s="238"/>
      <c r="L58" s="214"/>
      <c r="M58" s="238"/>
      <c r="N58" s="238"/>
      <c r="O58" s="239"/>
    </row>
    <row r="59" spans="1:15" s="206" customFormat="1" x14ac:dyDescent="0.25">
      <c r="A59" s="240" t="s">
        <v>295</v>
      </c>
      <c r="B59" s="223" t="s">
        <v>224</v>
      </c>
      <c r="C59" s="223" t="s">
        <v>310</v>
      </c>
      <c r="D59" s="223">
        <v>9905118</v>
      </c>
      <c r="E59" s="235" t="s">
        <v>277</v>
      </c>
      <c r="F59" s="236" t="s">
        <v>296</v>
      </c>
      <c r="G59" s="213">
        <v>5.798</v>
      </c>
      <c r="H59" s="238">
        <v>5.798</v>
      </c>
      <c r="I59" s="214">
        <f t="shared" si="2"/>
        <v>1</v>
      </c>
      <c r="J59" s="238"/>
      <c r="K59" s="238"/>
      <c r="L59" s="214"/>
      <c r="M59" s="238"/>
      <c r="N59" s="238"/>
      <c r="O59" s="239"/>
    </row>
    <row r="60" spans="1:15" s="206" customFormat="1" ht="26.25" x14ac:dyDescent="0.25">
      <c r="A60" s="233" t="s">
        <v>78</v>
      </c>
      <c r="B60" s="242" t="s">
        <v>224</v>
      </c>
      <c r="C60" s="234" t="s">
        <v>313</v>
      </c>
      <c r="D60" s="234"/>
      <c r="E60" s="235"/>
      <c r="F60" s="236"/>
      <c r="G60" s="212">
        <f>G61+G70+G75</f>
        <v>234.48099999999999</v>
      </c>
      <c r="H60" s="212">
        <f>H61+H70+H75</f>
        <v>234.48099999999999</v>
      </c>
      <c r="I60" s="214">
        <f>H60/G60</f>
        <v>1</v>
      </c>
      <c r="J60" s="212">
        <f>J61+J70+J75</f>
        <v>13.122</v>
      </c>
      <c r="K60" s="212">
        <f>K61+K70+K75</f>
        <v>13.122</v>
      </c>
      <c r="L60" s="212">
        <f>K60/J60</f>
        <v>1</v>
      </c>
      <c r="M60" s="212"/>
      <c r="N60" s="212"/>
      <c r="O60" s="214"/>
    </row>
    <row r="61" spans="1:15" s="206" customFormat="1" ht="33" x14ac:dyDescent="0.25">
      <c r="A61" s="241" t="s">
        <v>314</v>
      </c>
      <c r="B61" s="222" t="s">
        <v>224</v>
      </c>
      <c r="C61" s="222" t="s">
        <v>313</v>
      </c>
      <c r="D61" s="222" t="s">
        <v>259</v>
      </c>
      <c r="E61" s="235"/>
      <c r="F61" s="236" t="s">
        <v>269</v>
      </c>
      <c r="G61" s="212">
        <f>G62+G66</f>
        <v>17.399999999999999</v>
      </c>
      <c r="H61" s="212">
        <f>H62+H66</f>
        <v>17.399999999999999</v>
      </c>
      <c r="I61" s="214">
        <f t="shared" si="2"/>
        <v>1</v>
      </c>
      <c r="J61" s="212">
        <f>J62+J66</f>
        <v>13.122</v>
      </c>
      <c r="K61" s="212">
        <f>K62+K66</f>
        <v>13.122</v>
      </c>
      <c r="L61" s="214">
        <f>K61/J61</f>
        <v>1</v>
      </c>
      <c r="M61" s="212"/>
      <c r="N61" s="212"/>
      <c r="O61" s="214"/>
    </row>
    <row r="62" spans="1:15" s="206" customFormat="1" x14ac:dyDescent="0.25">
      <c r="A62" s="241" t="s">
        <v>311</v>
      </c>
      <c r="B62" s="223" t="s">
        <v>224</v>
      </c>
      <c r="C62" s="223" t="s">
        <v>313</v>
      </c>
      <c r="D62" s="223" t="s">
        <v>259</v>
      </c>
      <c r="E62" s="235"/>
      <c r="F62" s="236" t="s">
        <v>269</v>
      </c>
      <c r="G62" s="212">
        <f>G63</f>
        <v>16.2</v>
      </c>
      <c r="H62" s="212">
        <f>H63</f>
        <v>16.2</v>
      </c>
      <c r="I62" s="214">
        <f t="shared" si="2"/>
        <v>1</v>
      </c>
      <c r="J62" s="212">
        <f>J63</f>
        <v>12.442</v>
      </c>
      <c r="K62" s="212">
        <f>K63</f>
        <v>12.442</v>
      </c>
      <c r="L62" s="214">
        <f>K62/J62</f>
        <v>1</v>
      </c>
      <c r="M62" s="212"/>
      <c r="N62" s="212"/>
      <c r="O62" s="214"/>
    </row>
    <row r="63" spans="1:15" s="206" customFormat="1" ht="54" x14ac:dyDescent="0.25">
      <c r="A63" s="241" t="s">
        <v>312</v>
      </c>
      <c r="B63" s="223" t="s">
        <v>224</v>
      </c>
      <c r="C63" s="223" t="s">
        <v>313</v>
      </c>
      <c r="D63" s="223" t="s">
        <v>259</v>
      </c>
      <c r="E63" s="235"/>
      <c r="F63" s="236"/>
      <c r="G63" s="212">
        <f>G64+G65</f>
        <v>16.2</v>
      </c>
      <c r="H63" s="212">
        <f>H64+H65</f>
        <v>16.2</v>
      </c>
      <c r="I63" s="214">
        <f t="shared" si="2"/>
        <v>1</v>
      </c>
      <c r="J63" s="212">
        <f>J64+J65</f>
        <v>12.442</v>
      </c>
      <c r="K63" s="212">
        <f>K64+K65</f>
        <v>12.442</v>
      </c>
      <c r="L63" s="214">
        <f>K63/J63</f>
        <v>1</v>
      </c>
      <c r="M63" s="212"/>
      <c r="N63" s="212"/>
      <c r="O63" s="214"/>
    </row>
    <row r="64" spans="1:15" s="206" customFormat="1" x14ac:dyDescent="0.25">
      <c r="A64" s="240" t="s">
        <v>271</v>
      </c>
      <c r="B64" s="223" t="s">
        <v>224</v>
      </c>
      <c r="C64" s="223" t="s">
        <v>313</v>
      </c>
      <c r="D64" s="223" t="s">
        <v>259</v>
      </c>
      <c r="E64" s="235" t="s">
        <v>307</v>
      </c>
      <c r="F64" s="236" t="s">
        <v>273</v>
      </c>
      <c r="G64" s="213">
        <v>12.442</v>
      </c>
      <c r="H64" s="238">
        <v>12.442</v>
      </c>
      <c r="I64" s="214">
        <f t="shared" si="2"/>
        <v>1</v>
      </c>
      <c r="J64" s="238">
        <v>12.442</v>
      </c>
      <c r="K64" s="238">
        <v>12.442</v>
      </c>
      <c r="L64" s="214">
        <f>K64/J64</f>
        <v>1</v>
      </c>
      <c r="M64" s="238"/>
      <c r="N64" s="238"/>
      <c r="O64" s="239"/>
    </row>
    <row r="65" spans="1:15" s="206" customFormat="1" x14ac:dyDescent="0.25">
      <c r="A65" s="240" t="s">
        <v>274</v>
      </c>
      <c r="B65" s="223" t="s">
        <v>224</v>
      </c>
      <c r="C65" s="223" t="s">
        <v>313</v>
      </c>
      <c r="D65" s="223" t="s">
        <v>259</v>
      </c>
      <c r="E65" s="235" t="s">
        <v>307</v>
      </c>
      <c r="F65" s="236" t="s">
        <v>275</v>
      </c>
      <c r="G65" s="213">
        <v>3.758</v>
      </c>
      <c r="H65" s="238">
        <v>3.758</v>
      </c>
      <c r="I65" s="214">
        <f t="shared" si="2"/>
        <v>1</v>
      </c>
      <c r="J65" s="238"/>
      <c r="K65" s="238"/>
      <c r="L65" s="214">
        <v>0</v>
      </c>
      <c r="M65" s="238"/>
      <c r="N65" s="238"/>
      <c r="O65" s="239"/>
    </row>
    <row r="66" spans="1:15" s="206" customFormat="1" x14ac:dyDescent="0.25">
      <c r="A66" s="241" t="s">
        <v>315</v>
      </c>
      <c r="B66" s="223" t="s">
        <v>224</v>
      </c>
      <c r="C66" s="223" t="s">
        <v>313</v>
      </c>
      <c r="D66" s="223" t="s">
        <v>260</v>
      </c>
      <c r="E66" s="235"/>
      <c r="F66" s="236" t="s">
        <v>269</v>
      </c>
      <c r="G66" s="212">
        <f>G67</f>
        <v>1.2</v>
      </c>
      <c r="H66" s="212">
        <f>H67</f>
        <v>1.2</v>
      </c>
      <c r="I66" s="214">
        <f t="shared" si="2"/>
        <v>1</v>
      </c>
      <c r="J66" s="212">
        <f>J67</f>
        <v>0.68</v>
      </c>
      <c r="K66" s="212">
        <f>K67</f>
        <v>0.68</v>
      </c>
      <c r="L66" s="214">
        <f>K66/J66</f>
        <v>1</v>
      </c>
      <c r="M66" s="212"/>
      <c r="N66" s="212"/>
      <c r="O66" s="214"/>
    </row>
    <row r="67" spans="1:15" s="206" customFormat="1" ht="54" x14ac:dyDescent="0.25">
      <c r="A67" s="241" t="s">
        <v>312</v>
      </c>
      <c r="B67" s="223" t="s">
        <v>224</v>
      </c>
      <c r="C67" s="223" t="s">
        <v>313</v>
      </c>
      <c r="D67" s="223" t="s">
        <v>260</v>
      </c>
      <c r="E67" s="235"/>
      <c r="F67" s="236"/>
      <c r="G67" s="212">
        <f>G68+G69</f>
        <v>1.2</v>
      </c>
      <c r="H67" s="212">
        <f>H68+H69</f>
        <v>1.2</v>
      </c>
      <c r="I67" s="214">
        <f t="shared" si="2"/>
        <v>1</v>
      </c>
      <c r="J67" s="212">
        <f>J68+J69</f>
        <v>0.68</v>
      </c>
      <c r="K67" s="212">
        <f>K68+K69</f>
        <v>0.68</v>
      </c>
      <c r="L67" s="214">
        <f>K67/J67</f>
        <v>1</v>
      </c>
      <c r="M67" s="212"/>
      <c r="N67" s="212"/>
      <c r="O67" s="214"/>
    </row>
    <row r="68" spans="1:15" s="206" customFormat="1" x14ac:dyDescent="0.25">
      <c r="A68" s="240" t="s">
        <v>271</v>
      </c>
      <c r="B68" s="223" t="s">
        <v>224</v>
      </c>
      <c r="C68" s="223" t="s">
        <v>313</v>
      </c>
      <c r="D68" s="223" t="s">
        <v>260</v>
      </c>
      <c r="E68" s="235" t="s">
        <v>307</v>
      </c>
      <c r="F68" s="236" t="s">
        <v>273</v>
      </c>
      <c r="G68" s="213">
        <v>0.68</v>
      </c>
      <c r="H68" s="238">
        <v>0.68</v>
      </c>
      <c r="I68" s="214">
        <f t="shared" si="2"/>
        <v>1</v>
      </c>
      <c r="J68" s="238">
        <v>0.68</v>
      </c>
      <c r="K68" s="238">
        <v>0.68</v>
      </c>
      <c r="L68" s="214">
        <f>K68/J68</f>
        <v>1</v>
      </c>
      <c r="M68" s="238"/>
      <c r="N68" s="238"/>
      <c r="O68" s="239"/>
    </row>
    <row r="69" spans="1:15" s="206" customFormat="1" x14ac:dyDescent="0.25">
      <c r="A69" s="240" t="s">
        <v>274</v>
      </c>
      <c r="B69" s="223" t="s">
        <v>224</v>
      </c>
      <c r="C69" s="223" t="s">
        <v>313</v>
      </c>
      <c r="D69" s="223" t="s">
        <v>260</v>
      </c>
      <c r="E69" s="235" t="s">
        <v>307</v>
      </c>
      <c r="F69" s="236" t="s">
        <v>275</v>
      </c>
      <c r="G69" s="213">
        <v>0.52</v>
      </c>
      <c r="H69" s="238">
        <v>0.52</v>
      </c>
      <c r="I69" s="214">
        <f t="shared" si="2"/>
        <v>1</v>
      </c>
      <c r="J69" s="238"/>
      <c r="K69" s="238"/>
      <c r="L69" s="214">
        <v>0</v>
      </c>
      <c r="M69" s="238"/>
      <c r="N69" s="238"/>
      <c r="O69" s="239"/>
    </row>
    <row r="70" spans="1:15" s="206" customFormat="1" ht="27.75" customHeight="1" x14ac:dyDescent="0.25">
      <c r="A70" s="244" t="s">
        <v>342</v>
      </c>
      <c r="B70" s="234" t="s">
        <v>224</v>
      </c>
      <c r="C70" s="234" t="s">
        <v>316</v>
      </c>
      <c r="D70" s="223"/>
      <c r="E70" s="235"/>
      <c r="F70" s="236"/>
      <c r="G70" s="212">
        <f>G71</f>
        <v>158.34800000000001</v>
      </c>
      <c r="H70" s="212">
        <f>H71</f>
        <v>158.34800000000001</v>
      </c>
      <c r="I70" s="214">
        <f t="shared" si="2"/>
        <v>1</v>
      </c>
      <c r="J70" s="212"/>
      <c r="K70" s="212"/>
      <c r="L70" s="214"/>
      <c r="M70" s="212"/>
      <c r="N70" s="212"/>
      <c r="O70" s="214"/>
    </row>
    <row r="71" spans="1:15" s="206" customFormat="1" ht="22.5" x14ac:dyDescent="0.25">
      <c r="A71" s="241" t="s">
        <v>225</v>
      </c>
      <c r="B71" s="234" t="s">
        <v>224</v>
      </c>
      <c r="C71" s="234" t="s">
        <v>316</v>
      </c>
      <c r="D71" s="222"/>
      <c r="E71" s="235"/>
      <c r="F71" s="236"/>
      <c r="G71" s="212">
        <f>SUM(G72:G74)</f>
        <v>158.34800000000001</v>
      </c>
      <c r="H71" s="212">
        <f>SUM(H72:H74)</f>
        <v>158.34800000000001</v>
      </c>
      <c r="I71" s="214">
        <f t="shared" si="2"/>
        <v>1</v>
      </c>
      <c r="J71" s="212"/>
      <c r="K71" s="212"/>
      <c r="L71" s="214"/>
      <c r="M71" s="212"/>
      <c r="N71" s="212"/>
      <c r="O71" s="214"/>
    </row>
    <row r="72" spans="1:15" s="206" customFormat="1" x14ac:dyDescent="0.25">
      <c r="A72" s="240" t="s">
        <v>283</v>
      </c>
      <c r="B72" s="223" t="s">
        <v>224</v>
      </c>
      <c r="C72" s="223" t="s">
        <v>316</v>
      </c>
      <c r="D72" s="223" t="s">
        <v>317</v>
      </c>
      <c r="E72" s="235" t="s">
        <v>277</v>
      </c>
      <c r="F72" s="236" t="s">
        <v>284</v>
      </c>
      <c r="G72" s="213">
        <v>57.72</v>
      </c>
      <c r="H72" s="213">
        <v>57.72</v>
      </c>
      <c r="I72" s="214">
        <f t="shared" si="2"/>
        <v>1</v>
      </c>
      <c r="J72" s="238"/>
      <c r="K72" s="238"/>
      <c r="L72" s="214"/>
      <c r="M72" s="238"/>
      <c r="N72" s="238"/>
      <c r="O72" s="239"/>
    </row>
    <row r="73" spans="1:15" s="206" customFormat="1" x14ac:dyDescent="0.25">
      <c r="A73" s="240" t="s">
        <v>289</v>
      </c>
      <c r="B73" s="223" t="s">
        <v>224</v>
      </c>
      <c r="C73" s="223" t="s">
        <v>316</v>
      </c>
      <c r="D73" s="223" t="s">
        <v>317</v>
      </c>
      <c r="E73" s="235" t="s">
        <v>277</v>
      </c>
      <c r="F73" s="236" t="s">
        <v>290</v>
      </c>
      <c r="G73" s="213">
        <v>43.828000000000003</v>
      </c>
      <c r="H73" s="213">
        <v>43.828000000000003</v>
      </c>
      <c r="I73" s="214">
        <f t="shared" si="2"/>
        <v>1</v>
      </c>
      <c r="J73" s="238"/>
      <c r="K73" s="238"/>
      <c r="L73" s="214"/>
      <c r="M73" s="238"/>
      <c r="N73" s="238"/>
      <c r="O73" s="239"/>
    </row>
    <row r="74" spans="1:15" s="206" customFormat="1" x14ac:dyDescent="0.25">
      <c r="A74" s="240" t="s">
        <v>295</v>
      </c>
      <c r="B74" s="223" t="s">
        <v>224</v>
      </c>
      <c r="C74" s="223" t="s">
        <v>316</v>
      </c>
      <c r="D74" s="223" t="s">
        <v>317</v>
      </c>
      <c r="E74" s="235" t="s">
        <v>277</v>
      </c>
      <c r="F74" s="236" t="s">
        <v>296</v>
      </c>
      <c r="G74" s="213">
        <v>56.8</v>
      </c>
      <c r="H74" s="213">
        <v>56.8</v>
      </c>
      <c r="I74" s="214">
        <f t="shared" si="2"/>
        <v>1</v>
      </c>
      <c r="J74" s="238"/>
      <c r="K74" s="238"/>
      <c r="L74" s="214"/>
      <c r="M74" s="238"/>
      <c r="N74" s="238"/>
      <c r="O74" s="239"/>
    </row>
    <row r="75" spans="1:15" s="206" customFormat="1" x14ac:dyDescent="0.25">
      <c r="A75" s="233" t="s">
        <v>226</v>
      </c>
      <c r="B75" s="234" t="s">
        <v>224</v>
      </c>
      <c r="C75" s="234" t="s">
        <v>44</v>
      </c>
      <c r="D75" s="223"/>
      <c r="E75" s="235"/>
      <c r="F75" s="236"/>
      <c r="G75" s="212">
        <f>G76</f>
        <v>58.732999999999997</v>
      </c>
      <c r="H75" s="212">
        <f>H76</f>
        <v>58.732999999999997</v>
      </c>
      <c r="I75" s="214">
        <f t="shared" si="2"/>
        <v>1</v>
      </c>
      <c r="J75" s="212"/>
      <c r="K75" s="212"/>
      <c r="L75" s="214"/>
      <c r="M75" s="212"/>
      <c r="N75" s="212"/>
      <c r="O75" s="214"/>
    </row>
    <row r="76" spans="1:15" s="206" customFormat="1" ht="22.5" x14ac:dyDescent="0.25">
      <c r="A76" s="241" t="s">
        <v>225</v>
      </c>
      <c r="B76" s="234" t="s">
        <v>224</v>
      </c>
      <c r="C76" s="234" t="s">
        <v>318</v>
      </c>
      <c r="D76" s="223"/>
      <c r="E76" s="235"/>
      <c r="F76" s="236"/>
      <c r="G76" s="212">
        <f>SUM(G77:G79)</f>
        <v>58.732999999999997</v>
      </c>
      <c r="H76" s="212">
        <f>SUM(H77:H79)</f>
        <v>58.732999999999997</v>
      </c>
      <c r="I76" s="214">
        <f t="shared" si="2"/>
        <v>1</v>
      </c>
      <c r="J76" s="212"/>
      <c r="K76" s="212"/>
      <c r="L76" s="214"/>
      <c r="M76" s="212"/>
      <c r="N76" s="212"/>
      <c r="O76" s="214"/>
    </row>
    <row r="77" spans="1:15" s="206" customFormat="1" x14ac:dyDescent="0.25">
      <c r="A77" s="240" t="s">
        <v>283</v>
      </c>
      <c r="B77" s="223" t="s">
        <v>224</v>
      </c>
      <c r="C77" s="223" t="s">
        <v>318</v>
      </c>
      <c r="D77" s="223" t="s">
        <v>319</v>
      </c>
      <c r="E77" s="235" t="s">
        <v>277</v>
      </c>
      <c r="F77" s="236" t="s">
        <v>284</v>
      </c>
      <c r="G77" s="213">
        <v>10</v>
      </c>
      <c r="H77" s="213">
        <v>10</v>
      </c>
      <c r="I77" s="214">
        <f t="shared" si="2"/>
        <v>1</v>
      </c>
      <c r="J77" s="238"/>
      <c r="K77" s="238"/>
      <c r="L77" s="214"/>
      <c r="M77" s="238"/>
      <c r="N77" s="238"/>
      <c r="O77" s="239"/>
    </row>
    <row r="78" spans="1:15" s="206" customFormat="1" x14ac:dyDescent="0.25">
      <c r="A78" s="240" t="s">
        <v>289</v>
      </c>
      <c r="B78" s="223" t="s">
        <v>224</v>
      </c>
      <c r="C78" s="223" t="s">
        <v>318</v>
      </c>
      <c r="D78" s="223" t="s">
        <v>319</v>
      </c>
      <c r="E78" s="235" t="s">
        <v>277</v>
      </c>
      <c r="F78" s="236" t="s">
        <v>290</v>
      </c>
      <c r="G78" s="213">
        <v>21.913</v>
      </c>
      <c r="H78" s="213">
        <v>21.913</v>
      </c>
      <c r="I78" s="214">
        <f t="shared" ref="I78:I130" si="4">H78/G78</f>
        <v>1</v>
      </c>
      <c r="J78" s="238"/>
      <c r="K78" s="238"/>
      <c r="L78" s="214"/>
      <c r="M78" s="238"/>
      <c r="N78" s="238"/>
      <c r="O78" s="239"/>
    </row>
    <row r="79" spans="1:15" s="206" customFormat="1" x14ac:dyDescent="0.25">
      <c r="A79" s="240" t="s">
        <v>295</v>
      </c>
      <c r="B79" s="223" t="s">
        <v>224</v>
      </c>
      <c r="C79" s="223" t="s">
        <v>318</v>
      </c>
      <c r="D79" s="223" t="s">
        <v>319</v>
      </c>
      <c r="E79" s="235" t="s">
        <v>277</v>
      </c>
      <c r="F79" s="236" t="s">
        <v>296</v>
      </c>
      <c r="G79" s="213">
        <v>26.82</v>
      </c>
      <c r="H79" s="213">
        <v>26.82</v>
      </c>
      <c r="I79" s="214">
        <f t="shared" si="4"/>
        <v>1</v>
      </c>
      <c r="J79" s="238"/>
      <c r="K79" s="238"/>
      <c r="L79" s="214"/>
      <c r="M79" s="238"/>
      <c r="N79" s="238"/>
      <c r="O79" s="239"/>
    </row>
    <row r="80" spans="1:15" s="207" customFormat="1" x14ac:dyDescent="0.25">
      <c r="A80" s="233" t="s">
        <v>79</v>
      </c>
      <c r="B80" s="242" t="s">
        <v>224</v>
      </c>
      <c r="C80" s="234" t="s">
        <v>25</v>
      </c>
      <c r="D80" s="234"/>
      <c r="E80" s="235"/>
      <c r="F80" s="236"/>
      <c r="G80" s="212">
        <f>G81+G84</f>
        <v>767.18299999999999</v>
      </c>
      <c r="H80" s="212">
        <f>H81+H84</f>
        <v>452.39299999999997</v>
      </c>
      <c r="I80" s="214">
        <f t="shared" si="4"/>
        <v>0.5897</v>
      </c>
      <c r="J80" s="212"/>
      <c r="K80" s="212"/>
      <c r="L80" s="214"/>
      <c r="M80" s="212"/>
      <c r="N80" s="212"/>
      <c r="O80" s="214"/>
    </row>
    <row r="81" spans="1:15" s="208" customFormat="1" x14ac:dyDescent="0.25">
      <c r="A81" s="245" t="s">
        <v>257</v>
      </c>
      <c r="B81" s="222" t="s">
        <v>224</v>
      </c>
      <c r="C81" s="222" t="s">
        <v>345</v>
      </c>
      <c r="D81" s="222" t="s">
        <v>319</v>
      </c>
      <c r="E81" s="235"/>
      <c r="F81" s="236" t="s">
        <v>269</v>
      </c>
      <c r="G81" s="212">
        <f>G82</f>
        <v>314.79000000000002</v>
      </c>
      <c r="H81" s="212">
        <f>H82</f>
        <v>0</v>
      </c>
      <c r="I81" s="214">
        <f t="shared" si="4"/>
        <v>0</v>
      </c>
      <c r="J81" s="212"/>
      <c r="K81" s="212"/>
      <c r="L81" s="214"/>
      <c r="M81" s="212"/>
      <c r="N81" s="212"/>
      <c r="O81" s="214"/>
    </row>
    <row r="82" spans="1:15" s="206" customFormat="1" ht="23.25" x14ac:dyDescent="0.25">
      <c r="A82" s="240" t="s">
        <v>225</v>
      </c>
      <c r="B82" s="223" t="s">
        <v>224</v>
      </c>
      <c r="C82" s="223" t="s">
        <v>345</v>
      </c>
      <c r="D82" s="223" t="s">
        <v>319</v>
      </c>
      <c r="E82" s="235"/>
      <c r="F82" s="243"/>
      <c r="G82" s="213">
        <f>G83</f>
        <v>314.79000000000002</v>
      </c>
      <c r="H82" s="213">
        <f>H83</f>
        <v>0</v>
      </c>
      <c r="I82" s="246">
        <f t="shared" si="4"/>
        <v>0</v>
      </c>
      <c r="J82" s="213"/>
      <c r="K82" s="213"/>
      <c r="L82" s="246"/>
      <c r="M82" s="213"/>
      <c r="N82" s="213"/>
      <c r="O82" s="246"/>
    </row>
    <row r="83" spans="1:15" s="206" customFormat="1" x14ac:dyDescent="0.25">
      <c r="A83" s="240" t="s">
        <v>289</v>
      </c>
      <c r="B83" s="223" t="s">
        <v>224</v>
      </c>
      <c r="C83" s="223" t="s">
        <v>345</v>
      </c>
      <c r="D83" s="223" t="s">
        <v>319</v>
      </c>
      <c r="E83" s="235" t="s">
        <v>277</v>
      </c>
      <c r="F83" s="236" t="s">
        <v>290</v>
      </c>
      <c r="G83" s="213">
        <v>314.79000000000002</v>
      </c>
      <c r="H83" s="213">
        <v>0</v>
      </c>
      <c r="I83" s="214">
        <f t="shared" si="4"/>
        <v>0</v>
      </c>
      <c r="J83" s="238"/>
      <c r="K83" s="238"/>
      <c r="L83" s="214"/>
      <c r="M83" s="238"/>
      <c r="N83" s="238"/>
      <c r="O83" s="239"/>
    </row>
    <row r="84" spans="1:15" s="206" customFormat="1" ht="21" x14ac:dyDescent="0.25">
      <c r="A84" s="247" t="s">
        <v>211</v>
      </c>
      <c r="B84" s="222" t="s">
        <v>224</v>
      </c>
      <c r="C84" s="222" t="s">
        <v>346</v>
      </c>
      <c r="D84" s="222"/>
      <c r="E84" s="235"/>
      <c r="F84" s="236" t="s">
        <v>269</v>
      </c>
      <c r="G84" s="212">
        <f>G85</f>
        <v>452.39299999999997</v>
      </c>
      <c r="H84" s="212">
        <f>H85</f>
        <v>452.39299999999997</v>
      </c>
      <c r="I84" s="214">
        <f t="shared" si="4"/>
        <v>1</v>
      </c>
      <c r="J84" s="238"/>
      <c r="K84" s="238"/>
      <c r="L84" s="214"/>
      <c r="M84" s="238"/>
      <c r="N84" s="238"/>
      <c r="O84" s="239"/>
    </row>
    <row r="85" spans="1:15" s="206" customFormat="1" ht="23.25" x14ac:dyDescent="0.25">
      <c r="A85" s="240" t="s">
        <v>225</v>
      </c>
      <c r="B85" s="223" t="s">
        <v>224</v>
      </c>
      <c r="C85" s="223" t="s">
        <v>345</v>
      </c>
      <c r="D85" s="223"/>
      <c r="E85" s="235"/>
      <c r="F85" s="243"/>
      <c r="G85" s="213">
        <f>G86+G87</f>
        <v>452.39299999999997</v>
      </c>
      <c r="H85" s="213">
        <f>H86+H87</f>
        <v>452.39299999999997</v>
      </c>
      <c r="I85" s="246">
        <f t="shared" si="4"/>
        <v>1</v>
      </c>
      <c r="J85" s="213"/>
      <c r="K85" s="213"/>
      <c r="L85" s="246"/>
      <c r="M85" s="213"/>
      <c r="N85" s="213"/>
      <c r="O85" s="246"/>
    </row>
    <row r="86" spans="1:15" s="206" customFormat="1" x14ac:dyDescent="0.25">
      <c r="A86" s="240" t="s">
        <v>289</v>
      </c>
      <c r="B86" s="223" t="s">
        <v>224</v>
      </c>
      <c r="C86" s="223" t="s">
        <v>346</v>
      </c>
      <c r="D86" s="223" t="s">
        <v>324</v>
      </c>
      <c r="E86" s="235" t="s">
        <v>277</v>
      </c>
      <c r="F86" s="236" t="s">
        <v>290</v>
      </c>
      <c r="G86" s="213">
        <v>9.0530000000000008</v>
      </c>
      <c r="H86" s="213">
        <v>9.0530000000000008</v>
      </c>
      <c r="I86" s="246">
        <f t="shared" si="4"/>
        <v>1</v>
      </c>
      <c r="J86" s="238"/>
      <c r="K86" s="238"/>
      <c r="L86" s="246"/>
      <c r="M86" s="238"/>
      <c r="N86" s="238"/>
      <c r="O86" s="239"/>
    </row>
    <row r="87" spans="1:15" s="206" customFormat="1" x14ac:dyDescent="0.25">
      <c r="A87" s="240" t="s">
        <v>289</v>
      </c>
      <c r="B87" s="223" t="s">
        <v>224</v>
      </c>
      <c r="C87" s="223" t="s">
        <v>346</v>
      </c>
      <c r="D87" s="223" t="s">
        <v>347</v>
      </c>
      <c r="E87" s="235" t="s">
        <v>277</v>
      </c>
      <c r="F87" s="236" t="s">
        <v>290</v>
      </c>
      <c r="G87" s="213">
        <v>443.34</v>
      </c>
      <c r="H87" s="213">
        <v>443.34</v>
      </c>
      <c r="I87" s="214">
        <f t="shared" si="4"/>
        <v>1</v>
      </c>
      <c r="J87" s="238"/>
      <c r="K87" s="238"/>
      <c r="L87" s="214"/>
      <c r="M87" s="238"/>
      <c r="N87" s="238"/>
      <c r="O87" s="239"/>
    </row>
    <row r="88" spans="1:15" s="207" customFormat="1" x14ac:dyDescent="0.25">
      <c r="A88" s="233" t="s">
        <v>80</v>
      </c>
      <c r="B88" s="234" t="s">
        <v>224</v>
      </c>
      <c r="C88" s="234" t="s">
        <v>216</v>
      </c>
      <c r="D88" s="234"/>
      <c r="E88" s="235"/>
      <c r="F88" s="236"/>
      <c r="G88" s="212">
        <f>G89+G96+G100+G106+G111+G120</f>
        <v>7514.9449999999997</v>
      </c>
      <c r="H88" s="212">
        <f>H89+H96+H100+H106+H111+H120</f>
        <v>7514.9458000000004</v>
      </c>
      <c r="I88" s="214">
        <f t="shared" si="4"/>
        <v>1</v>
      </c>
      <c r="J88" s="212"/>
      <c r="K88" s="212"/>
      <c r="L88" s="214"/>
      <c r="M88" s="212"/>
      <c r="N88" s="212"/>
      <c r="O88" s="214"/>
    </row>
    <row r="89" spans="1:15" s="208" customFormat="1" x14ac:dyDescent="0.25">
      <c r="A89" s="233" t="s">
        <v>212</v>
      </c>
      <c r="B89" s="222" t="s">
        <v>224</v>
      </c>
      <c r="C89" s="222" t="s">
        <v>320</v>
      </c>
      <c r="D89" s="222"/>
      <c r="E89" s="235"/>
      <c r="F89" s="236" t="s">
        <v>269</v>
      </c>
      <c r="G89" s="212">
        <f>G90</f>
        <v>1470.229</v>
      </c>
      <c r="H89" s="212">
        <f>H90</f>
        <v>1470.2294400000001</v>
      </c>
      <c r="I89" s="214">
        <f t="shared" si="4"/>
        <v>1</v>
      </c>
      <c r="J89" s="212"/>
      <c r="K89" s="212"/>
      <c r="L89" s="214"/>
      <c r="M89" s="212"/>
      <c r="N89" s="212"/>
      <c r="O89" s="214"/>
    </row>
    <row r="90" spans="1:15" s="206" customFormat="1" ht="22.5" x14ac:dyDescent="0.25">
      <c r="A90" s="241" t="s">
        <v>225</v>
      </c>
      <c r="B90" s="223" t="s">
        <v>224</v>
      </c>
      <c r="C90" s="223" t="s">
        <v>320</v>
      </c>
      <c r="D90" s="223"/>
      <c r="E90" s="235"/>
      <c r="F90" s="243"/>
      <c r="G90" s="212">
        <f>SUM(G91:G95)</f>
        <v>1470.229</v>
      </c>
      <c r="H90" s="212">
        <f>SUM(H91:H95)</f>
        <v>1470.2294400000001</v>
      </c>
      <c r="I90" s="214">
        <f t="shared" si="4"/>
        <v>1</v>
      </c>
      <c r="J90" s="212"/>
      <c r="K90" s="212"/>
      <c r="L90" s="214"/>
      <c r="M90" s="212"/>
      <c r="N90" s="212"/>
      <c r="O90" s="214"/>
    </row>
    <row r="91" spans="1:15" s="206" customFormat="1" x14ac:dyDescent="0.25">
      <c r="A91" s="240" t="s">
        <v>283</v>
      </c>
      <c r="B91" s="223" t="s">
        <v>224</v>
      </c>
      <c r="C91" s="223" t="s">
        <v>320</v>
      </c>
      <c r="D91" s="223" t="s">
        <v>321</v>
      </c>
      <c r="E91" s="235" t="s">
        <v>277</v>
      </c>
      <c r="F91" s="236" t="s">
        <v>284</v>
      </c>
      <c r="G91" s="213">
        <v>80.010000000000005</v>
      </c>
      <c r="H91" s="238">
        <v>80.010000000000005</v>
      </c>
      <c r="I91" s="214">
        <f t="shared" si="4"/>
        <v>1</v>
      </c>
      <c r="J91" s="238"/>
      <c r="K91" s="238"/>
      <c r="L91" s="214"/>
      <c r="M91" s="238"/>
      <c r="N91" s="238"/>
      <c r="O91" s="239"/>
    </row>
    <row r="92" spans="1:15" s="206" customFormat="1" x14ac:dyDescent="0.25">
      <c r="A92" s="240" t="s">
        <v>287</v>
      </c>
      <c r="B92" s="223" t="s">
        <v>224</v>
      </c>
      <c r="C92" s="223" t="s">
        <v>320</v>
      </c>
      <c r="D92" s="223" t="s">
        <v>321</v>
      </c>
      <c r="E92" s="235" t="s">
        <v>277</v>
      </c>
      <c r="F92" s="236" t="s">
        <v>288</v>
      </c>
      <c r="G92" s="213">
        <v>36.918999999999997</v>
      </c>
      <c r="H92" s="238">
        <v>36.919440000000002</v>
      </c>
      <c r="I92" s="214">
        <f t="shared" si="4"/>
        <v>1</v>
      </c>
      <c r="J92" s="238"/>
      <c r="K92" s="238"/>
      <c r="L92" s="214"/>
      <c r="M92" s="238"/>
      <c r="N92" s="238"/>
      <c r="O92" s="239"/>
    </row>
    <row r="93" spans="1:15" x14ac:dyDescent="0.25">
      <c r="A93" s="240" t="s">
        <v>287</v>
      </c>
      <c r="B93" s="223" t="s">
        <v>224</v>
      </c>
      <c r="C93" s="223" t="s">
        <v>320</v>
      </c>
      <c r="D93" s="223" t="s">
        <v>321</v>
      </c>
      <c r="E93" s="235" t="s">
        <v>277</v>
      </c>
      <c r="F93" s="236" t="s">
        <v>290</v>
      </c>
      <c r="G93" s="213">
        <v>10</v>
      </c>
      <c r="H93" s="238">
        <v>10</v>
      </c>
      <c r="I93" s="214">
        <f>H93/G93</f>
        <v>1</v>
      </c>
      <c r="J93" s="238"/>
      <c r="K93" s="238"/>
      <c r="L93" s="214"/>
      <c r="M93" s="238"/>
      <c r="N93" s="238"/>
      <c r="O93" s="239"/>
    </row>
    <row r="94" spans="1:15" s="206" customFormat="1" x14ac:dyDescent="0.25">
      <c r="A94" s="240" t="s">
        <v>295</v>
      </c>
      <c r="B94" s="223" t="s">
        <v>224</v>
      </c>
      <c r="C94" s="223" t="s">
        <v>320</v>
      </c>
      <c r="D94" s="223" t="s">
        <v>321</v>
      </c>
      <c r="E94" s="235" t="s">
        <v>277</v>
      </c>
      <c r="F94" s="236" t="s">
        <v>296</v>
      </c>
      <c r="G94" s="213">
        <v>143.30000000000001</v>
      </c>
      <c r="H94" s="238">
        <v>143.30000000000001</v>
      </c>
      <c r="I94" s="214">
        <f t="shared" si="4"/>
        <v>1</v>
      </c>
      <c r="J94" s="238"/>
      <c r="K94" s="238"/>
      <c r="L94" s="214"/>
      <c r="M94" s="238"/>
      <c r="N94" s="238"/>
      <c r="O94" s="239"/>
    </row>
    <row r="95" spans="1:15" s="206" customFormat="1" x14ac:dyDescent="0.25">
      <c r="A95" s="240" t="s">
        <v>295</v>
      </c>
      <c r="B95" s="223" t="s">
        <v>224</v>
      </c>
      <c r="C95" s="223" t="s">
        <v>320</v>
      </c>
      <c r="D95" s="223" t="s">
        <v>343</v>
      </c>
      <c r="E95" s="235" t="s">
        <v>277</v>
      </c>
      <c r="F95" s="236" t="s">
        <v>296</v>
      </c>
      <c r="G95" s="213">
        <v>1200</v>
      </c>
      <c r="H95" s="238">
        <v>1200</v>
      </c>
      <c r="I95" s="214">
        <f>H95/G95</f>
        <v>1</v>
      </c>
      <c r="J95" s="238"/>
      <c r="K95" s="238"/>
      <c r="L95" s="214"/>
      <c r="M95" s="238"/>
      <c r="N95" s="238"/>
      <c r="O95" s="239"/>
    </row>
    <row r="96" spans="1:15" s="209" customFormat="1" x14ac:dyDescent="0.25">
      <c r="A96" s="248" t="s">
        <v>322</v>
      </c>
      <c r="B96" s="249" t="s">
        <v>224</v>
      </c>
      <c r="C96" s="249" t="s">
        <v>323</v>
      </c>
      <c r="D96" s="249"/>
      <c r="E96" s="235"/>
      <c r="F96" s="236"/>
      <c r="G96" s="212">
        <f>G97</f>
        <v>1251.8399999999999</v>
      </c>
      <c r="H96" s="212">
        <f>H97</f>
        <v>1251.8408199999999</v>
      </c>
      <c r="I96" s="214">
        <f t="shared" si="4"/>
        <v>1</v>
      </c>
      <c r="J96" s="212"/>
      <c r="K96" s="212"/>
      <c r="L96" s="214"/>
      <c r="M96" s="212"/>
      <c r="N96" s="212"/>
      <c r="O96" s="214"/>
    </row>
    <row r="97" spans="1:15" ht="22.5" x14ac:dyDescent="0.25">
      <c r="A97" s="241" t="s">
        <v>225</v>
      </c>
      <c r="B97" s="223" t="s">
        <v>224</v>
      </c>
      <c r="C97" s="223" t="s">
        <v>323</v>
      </c>
      <c r="D97" s="223"/>
      <c r="E97" s="235"/>
      <c r="F97" s="236" t="s">
        <v>269</v>
      </c>
      <c r="G97" s="212">
        <f>SUM(G98:G99)</f>
        <v>1251.8399999999999</v>
      </c>
      <c r="H97" s="212">
        <f>SUM(H98:H99)</f>
        <v>1251.8408199999999</v>
      </c>
      <c r="I97" s="214">
        <f t="shared" si="4"/>
        <v>1</v>
      </c>
      <c r="J97" s="212"/>
      <c r="K97" s="212"/>
      <c r="L97" s="214"/>
      <c r="M97" s="212"/>
      <c r="N97" s="212"/>
      <c r="O97" s="214"/>
    </row>
    <row r="98" spans="1:15" x14ac:dyDescent="0.25">
      <c r="A98" s="240" t="s">
        <v>285</v>
      </c>
      <c r="B98" s="223" t="s">
        <v>224</v>
      </c>
      <c r="C98" s="223" t="s">
        <v>323</v>
      </c>
      <c r="D98" s="223" t="s">
        <v>324</v>
      </c>
      <c r="E98" s="235" t="s">
        <v>277</v>
      </c>
      <c r="F98" s="236" t="s">
        <v>288</v>
      </c>
      <c r="G98" s="213">
        <v>901.84</v>
      </c>
      <c r="H98" s="238">
        <v>901.84082000000001</v>
      </c>
      <c r="I98" s="214">
        <f t="shared" si="4"/>
        <v>1</v>
      </c>
      <c r="J98" s="238"/>
      <c r="K98" s="238"/>
      <c r="L98" s="214"/>
      <c r="M98" s="238"/>
      <c r="N98" s="238"/>
      <c r="O98" s="239"/>
    </row>
    <row r="99" spans="1:15" x14ac:dyDescent="0.25">
      <c r="A99" s="240" t="s">
        <v>285</v>
      </c>
      <c r="B99" s="223" t="s">
        <v>224</v>
      </c>
      <c r="C99" s="223" t="s">
        <v>323</v>
      </c>
      <c r="D99" s="223" t="s">
        <v>344</v>
      </c>
      <c r="E99" s="235" t="s">
        <v>277</v>
      </c>
      <c r="F99" s="236" t="s">
        <v>288</v>
      </c>
      <c r="G99" s="213">
        <v>350</v>
      </c>
      <c r="H99" s="238">
        <v>350</v>
      </c>
      <c r="I99" s="214">
        <f>H99/G99</f>
        <v>1</v>
      </c>
      <c r="J99" s="238"/>
      <c r="K99" s="238"/>
      <c r="L99" s="214"/>
      <c r="M99" s="238"/>
      <c r="N99" s="238"/>
      <c r="O99" s="239"/>
    </row>
    <row r="100" spans="1:15" s="210" customFormat="1" ht="18" customHeight="1" x14ac:dyDescent="0.25">
      <c r="A100" s="248" t="s">
        <v>325</v>
      </c>
      <c r="B100" s="249" t="s">
        <v>224</v>
      </c>
      <c r="C100" s="249" t="s">
        <v>323</v>
      </c>
      <c r="D100" s="249"/>
      <c r="E100" s="235"/>
      <c r="F100" s="236"/>
      <c r="G100" s="212">
        <f>G101</f>
        <v>108.5</v>
      </c>
      <c r="H100" s="212">
        <f>H101</f>
        <v>108.5</v>
      </c>
      <c r="I100" s="214">
        <f t="shared" si="4"/>
        <v>1</v>
      </c>
      <c r="J100" s="212"/>
      <c r="K100" s="212"/>
      <c r="L100" s="214"/>
      <c r="M100" s="212"/>
      <c r="N100" s="212"/>
      <c r="O100" s="214"/>
    </row>
    <row r="101" spans="1:15" s="210" customFormat="1" ht="22.5" x14ac:dyDescent="0.25">
      <c r="A101" s="241" t="s">
        <v>225</v>
      </c>
      <c r="B101" s="223" t="s">
        <v>224</v>
      </c>
      <c r="C101" s="223" t="s">
        <v>323</v>
      </c>
      <c r="D101" s="223"/>
      <c r="E101" s="235"/>
      <c r="F101" s="236" t="s">
        <v>269</v>
      </c>
      <c r="G101" s="212">
        <f>SUM(G102:G105)</f>
        <v>108.5</v>
      </c>
      <c r="H101" s="212">
        <f>SUM(H102:H105)</f>
        <v>108.5</v>
      </c>
      <c r="I101" s="214">
        <f t="shared" si="4"/>
        <v>1</v>
      </c>
      <c r="J101" s="212"/>
      <c r="K101" s="212"/>
      <c r="L101" s="214"/>
      <c r="M101" s="212"/>
      <c r="N101" s="212"/>
      <c r="O101" s="214"/>
    </row>
    <row r="102" spans="1:15" s="210" customFormat="1" x14ac:dyDescent="0.25">
      <c r="A102" s="240" t="s">
        <v>283</v>
      </c>
      <c r="B102" s="223" t="s">
        <v>224</v>
      </c>
      <c r="C102" s="223" t="s">
        <v>323</v>
      </c>
      <c r="D102" s="223" t="s">
        <v>326</v>
      </c>
      <c r="E102" s="235" t="s">
        <v>277</v>
      </c>
      <c r="F102" s="236" t="s">
        <v>284</v>
      </c>
      <c r="G102" s="213">
        <v>10.92</v>
      </c>
      <c r="H102" s="213">
        <v>10.92</v>
      </c>
      <c r="I102" s="214">
        <f t="shared" si="4"/>
        <v>1</v>
      </c>
      <c r="J102" s="250"/>
      <c r="K102" s="250"/>
      <c r="L102" s="214"/>
      <c r="M102" s="250"/>
      <c r="N102" s="250"/>
      <c r="O102" s="251"/>
    </row>
    <row r="103" spans="1:15" s="210" customFormat="1" x14ac:dyDescent="0.25">
      <c r="A103" s="240" t="s">
        <v>287</v>
      </c>
      <c r="B103" s="223" t="s">
        <v>224</v>
      </c>
      <c r="C103" s="223" t="s">
        <v>323</v>
      </c>
      <c r="D103" s="223" t="s">
        <v>326</v>
      </c>
      <c r="E103" s="235" t="s">
        <v>277</v>
      </c>
      <c r="F103" s="236" t="s">
        <v>288</v>
      </c>
      <c r="G103" s="213">
        <v>79.08</v>
      </c>
      <c r="H103" s="213">
        <v>79.08</v>
      </c>
      <c r="I103" s="214">
        <f t="shared" si="4"/>
        <v>1</v>
      </c>
      <c r="J103" s="250"/>
      <c r="K103" s="250"/>
      <c r="L103" s="214"/>
      <c r="M103" s="250"/>
      <c r="N103" s="250"/>
      <c r="O103" s="251"/>
    </row>
    <row r="104" spans="1:15" s="210" customFormat="1" x14ac:dyDescent="0.25">
      <c r="A104" s="240" t="s">
        <v>293</v>
      </c>
      <c r="B104" s="223" t="s">
        <v>224</v>
      </c>
      <c r="C104" s="223" t="s">
        <v>323</v>
      </c>
      <c r="D104" s="223" t="s">
        <v>326</v>
      </c>
      <c r="E104" s="235" t="s">
        <v>277</v>
      </c>
      <c r="F104" s="236" t="s">
        <v>294</v>
      </c>
      <c r="G104" s="213">
        <v>9</v>
      </c>
      <c r="H104" s="213">
        <v>9</v>
      </c>
      <c r="I104" s="214">
        <f t="shared" si="4"/>
        <v>1</v>
      </c>
      <c r="J104" s="250"/>
      <c r="K104" s="250"/>
      <c r="L104" s="214"/>
      <c r="M104" s="250"/>
      <c r="N104" s="250"/>
      <c r="O104" s="251"/>
    </row>
    <row r="105" spans="1:15" s="210" customFormat="1" x14ac:dyDescent="0.25">
      <c r="A105" s="240" t="s">
        <v>295</v>
      </c>
      <c r="B105" s="223" t="s">
        <v>224</v>
      </c>
      <c r="C105" s="223" t="s">
        <v>323</v>
      </c>
      <c r="D105" s="223" t="s">
        <v>326</v>
      </c>
      <c r="E105" s="235" t="s">
        <v>277</v>
      </c>
      <c r="F105" s="236" t="s">
        <v>296</v>
      </c>
      <c r="G105" s="213">
        <v>9.5</v>
      </c>
      <c r="H105" s="213">
        <v>9.5</v>
      </c>
      <c r="I105" s="214">
        <f t="shared" si="4"/>
        <v>1</v>
      </c>
      <c r="J105" s="250"/>
      <c r="K105" s="250"/>
      <c r="L105" s="214"/>
      <c r="M105" s="250"/>
      <c r="N105" s="250"/>
      <c r="O105" s="251"/>
    </row>
    <row r="106" spans="1:15" s="210" customFormat="1" x14ac:dyDescent="0.25">
      <c r="A106" s="248" t="s">
        <v>327</v>
      </c>
      <c r="B106" s="249" t="s">
        <v>224</v>
      </c>
      <c r="C106" s="249" t="s">
        <v>323</v>
      </c>
      <c r="D106" s="249"/>
      <c r="E106" s="235"/>
      <c r="F106" s="236"/>
      <c r="G106" s="212">
        <f>G107</f>
        <v>674.98900000000003</v>
      </c>
      <c r="H106" s="212">
        <f>H107</f>
        <v>674.98900000000003</v>
      </c>
      <c r="I106" s="214">
        <f t="shared" si="4"/>
        <v>1</v>
      </c>
      <c r="J106" s="212"/>
      <c r="K106" s="212"/>
      <c r="L106" s="214"/>
      <c r="M106" s="212"/>
      <c r="N106" s="212"/>
      <c r="O106" s="214"/>
    </row>
    <row r="107" spans="1:15" s="210" customFormat="1" ht="22.5" x14ac:dyDescent="0.25">
      <c r="A107" s="241" t="s">
        <v>225</v>
      </c>
      <c r="B107" s="223" t="s">
        <v>224</v>
      </c>
      <c r="C107" s="223" t="s">
        <v>323</v>
      </c>
      <c r="D107" s="223"/>
      <c r="E107" s="235"/>
      <c r="F107" s="236" t="s">
        <v>269</v>
      </c>
      <c r="G107" s="212">
        <f>SUM(G108:G110)</f>
        <v>674.98900000000003</v>
      </c>
      <c r="H107" s="212">
        <f>SUM(H108:H110)</f>
        <v>674.98900000000003</v>
      </c>
      <c r="I107" s="214">
        <f t="shared" si="4"/>
        <v>1</v>
      </c>
      <c r="J107" s="212"/>
      <c r="K107" s="212"/>
      <c r="L107" s="214"/>
      <c r="M107" s="212"/>
      <c r="N107" s="212"/>
      <c r="O107" s="214"/>
    </row>
    <row r="108" spans="1:15" s="210" customFormat="1" x14ac:dyDescent="0.25">
      <c r="A108" s="240" t="s">
        <v>287</v>
      </c>
      <c r="B108" s="223" t="s">
        <v>224</v>
      </c>
      <c r="C108" s="223" t="s">
        <v>323</v>
      </c>
      <c r="D108" s="223" t="s">
        <v>328</v>
      </c>
      <c r="E108" s="235" t="s">
        <v>277</v>
      </c>
      <c r="F108" s="236" t="s">
        <v>288</v>
      </c>
      <c r="G108" s="213">
        <v>74.989000000000004</v>
      </c>
      <c r="H108" s="238">
        <v>74.989000000000004</v>
      </c>
      <c r="I108" s="214">
        <f t="shared" si="4"/>
        <v>1</v>
      </c>
      <c r="J108" s="250"/>
      <c r="K108" s="250"/>
      <c r="L108" s="214"/>
      <c r="M108" s="250"/>
      <c r="N108" s="250"/>
      <c r="O108" s="251"/>
    </row>
    <row r="109" spans="1:15" s="210" customFormat="1" x14ac:dyDescent="0.25">
      <c r="A109" s="240" t="s">
        <v>293</v>
      </c>
      <c r="B109" s="223" t="s">
        <v>224</v>
      </c>
      <c r="C109" s="223" t="s">
        <v>323</v>
      </c>
      <c r="D109" s="223" t="s">
        <v>328</v>
      </c>
      <c r="E109" s="235" t="s">
        <v>277</v>
      </c>
      <c r="F109" s="236" t="s">
        <v>294</v>
      </c>
      <c r="G109" s="213">
        <v>350</v>
      </c>
      <c r="H109" s="238">
        <v>350</v>
      </c>
      <c r="I109" s="214">
        <f t="shared" si="4"/>
        <v>1</v>
      </c>
      <c r="J109" s="250"/>
      <c r="K109" s="250"/>
      <c r="L109" s="214"/>
      <c r="M109" s="250"/>
      <c r="N109" s="250"/>
      <c r="O109" s="251"/>
    </row>
    <row r="110" spans="1:15" s="210" customFormat="1" x14ac:dyDescent="0.25">
      <c r="A110" s="240" t="s">
        <v>293</v>
      </c>
      <c r="B110" s="223" t="s">
        <v>224</v>
      </c>
      <c r="C110" s="223" t="s">
        <v>323</v>
      </c>
      <c r="D110" s="223" t="s">
        <v>348</v>
      </c>
      <c r="E110" s="235" t="s">
        <v>277</v>
      </c>
      <c r="F110" s="236" t="s">
        <v>294</v>
      </c>
      <c r="G110" s="213">
        <v>250</v>
      </c>
      <c r="H110" s="238">
        <v>250</v>
      </c>
      <c r="I110" s="214">
        <f t="shared" si="4"/>
        <v>1</v>
      </c>
      <c r="J110" s="250"/>
      <c r="K110" s="250"/>
      <c r="L110" s="214"/>
      <c r="M110" s="250"/>
      <c r="N110" s="250"/>
      <c r="O110" s="251"/>
    </row>
    <row r="111" spans="1:15" s="207" customFormat="1" x14ac:dyDescent="0.25">
      <c r="A111" s="233" t="s">
        <v>329</v>
      </c>
      <c r="B111" s="234" t="s">
        <v>224</v>
      </c>
      <c r="C111" s="234" t="s">
        <v>323</v>
      </c>
      <c r="D111" s="234"/>
      <c r="E111" s="235"/>
      <c r="F111" s="236"/>
      <c r="G111" s="212">
        <f>G112</f>
        <v>3909.4270000000001</v>
      </c>
      <c r="H111" s="212">
        <f>H112</f>
        <v>3909.4265399999999</v>
      </c>
      <c r="I111" s="214">
        <f t="shared" si="4"/>
        <v>1</v>
      </c>
      <c r="J111" s="212"/>
      <c r="K111" s="212"/>
      <c r="L111" s="214"/>
      <c r="M111" s="212"/>
      <c r="N111" s="212"/>
      <c r="O111" s="214"/>
    </row>
    <row r="112" spans="1:15" ht="22.5" x14ac:dyDescent="0.25">
      <c r="A112" s="241" t="s">
        <v>225</v>
      </c>
      <c r="B112" s="223" t="s">
        <v>224</v>
      </c>
      <c r="C112" s="223" t="s">
        <v>323</v>
      </c>
      <c r="D112" s="223"/>
      <c r="E112" s="235"/>
      <c r="F112" s="236" t="s">
        <v>269</v>
      </c>
      <c r="G112" s="212">
        <f>SUM(G113:G119)</f>
        <v>3909.4270000000001</v>
      </c>
      <c r="H112" s="212">
        <f>SUM(H113:H119)</f>
        <v>3909.4265399999999</v>
      </c>
      <c r="I112" s="214">
        <f t="shared" si="4"/>
        <v>1</v>
      </c>
      <c r="J112" s="212"/>
      <c r="K112" s="212"/>
      <c r="L112" s="214"/>
      <c r="M112" s="212"/>
      <c r="N112" s="212"/>
      <c r="O112" s="214"/>
    </row>
    <row r="113" spans="1:15" x14ac:dyDescent="0.25">
      <c r="A113" s="240" t="s">
        <v>283</v>
      </c>
      <c r="B113" s="223" t="s">
        <v>224</v>
      </c>
      <c r="C113" s="223" t="s">
        <v>323</v>
      </c>
      <c r="D113" s="223" t="s">
        <v>330</v>
      </c>
      <c r="E113" s="235" t="s">
        <v>277</v>
      </c>
      <c r="F113" s="236" t="s">
        <v>284</v>
      </c>
      <c r="G113" s="213">
        <v>525.16499999999996</v>
      </c>
      <c r="H113" s="238">
        <v>525.16422999999998</v>
      </c>
      <c r="I113" s="214">
        <f t="shared" si="4"/>
        <v>1</v>
      </c>
      <c r="J113" s="238"/>
      <c r="K113" s="238"/>
      <c r="L113" s="214"/>
      <c r="M113" s="238"/>
      <c r="N113" s="238"/>
      <c r="O113" s="239"/>
    </row>
    <row r="114" spans="1:15" x14ac:dyDescent="0.25">
      <c r="A114" s="240" t="s">
        <v>283</v>
      </c>
      <c r="B114" s="223" t="s">
        <v>224</v>
      </c>
      <c r="C114" s="223" t="s">
        <v>323</v>
      </c>
      <c r="D114" s="223" t="s">
        <v>349</v>
      </c>
      <c r="E114" s="235" t="s">
        <v>277</v>
      </c>
      <c r="F114" s="236" t="s">
        <v>284</v>
      </c>
      <c r="G114" s="213">
        <v>3</v>
      </c>
      <c r="H114" s="238">
        <v>3</v>
      </c>
      <c r="I114" s="214">
        <f>H114/G114</f>
        <v>1</v>
      </c>
      <c r="J114" s="238"/>
      <c r="K114" s="238"/>
      <c r="L114" s="214"/>
      <c r="M114" s="238"/>
      <c r="N114" s="238"/>
      <c r="O114" s="239"/>
    </row>
    <row r="115" spans="1:15" x14ac:dyDescent="0.25">
      <c r="A115" s="240" t="s">
        <v>287</v>
      </c>
      <c r="B115" s="223" t="s">
        <v>224</v>
      </c>
      <c r="C115" s="223" t="s">
        <v>323</v>
      </c>
      <c r="D115" s="223" t="s">
        <v>330</v>
      </c>
      <c r="E115" s="235" t="s">
        <v>277</v>
      </c>
      <c r="F115" s="236" t="s">
        <v>288</v>
      </c>
      <c r="G115" s="213">
        <v>192.63300000000001</v>
      </c>
      <c r="H115" s="238">
        <v>192.63330999999999</v>
      </c>
      <c r="I115" s="214">
        <f t="shared" si="4"/>
        <v>1</v>
      </c>
      <c r="J115" s="238"/>
      <c r="K115" s="238"/>
      <c r="L115" s="214"/>
      <c r="M115" s="238"/>
      <c r="N115" s="238"/>
      <c r="O115" s="239"/>
    </row>
    <row r="116" spans="1:15" x14ac:dyDescent="0.25">
      <c r="A116" s="240" t="s">
        <v>289</v>
      </c>
      <c r="B116" s="223" t="s">
        <v>224</v>
      </c>
      <c r="C116" s="223" t="s">
        <v>323</v>
      </c>
      <c r="D116" s="223" t="s">
        <v>330</v>
      </c>
      <c r="E116" s="235" t="s">
        <v>277</v>
      </c>
      <c r="F116" s="236" t="s">
        <v>290</v>
      </c>
      <c r="G116" s="213">
        <v>91.869</v>
      </c>
      <c r="H116" s="238">
        <v>91.869</v>
      </c>
      <c r="I116" s="214">
        <f t="shared" si="4"/>
        <v>1</v>
      </c>
      <c r="J116" s="238"/>
      <c r="K116" s="238"/>
      <c r="L116" s="214"/>
      <c r="M116" s="238"/>
      <c r="N116" s="238"/>
      <c r="O116" s="239"/>
    </row>
    <row r="117" spans="1:15" x14ac:dyDescent="0.25">
      <c r="A117" s="240" t="s">
        <v>293</v>
      </c>
      <c r="B117" s="223" t="s">
        <v>224</v>
      </c>
      <c r="C117" s="223" t="s">
        <v>323</v>
      </c>
      <c r="D117" s="223" t="s">
        <v>330</v>
      </c>
      <c r="E117" s="235" t="s">
        <v>277</v>
      </c>
      <c r="F117" s="236" t="s">
        <v>294</v>
      </c>
      <c r="G117" s="213">
        <v>2788.7</v>
      </c>
      <c r="H117" s="238">
        <v>2788.7</v>
      </c>
      <c r="I117" s="214">
        <f t="shared" si="4"/>
        <v>1</v>
      </c>
      <c r="J117" s="238"/>
      <c r="K117" s="238"/>
      <c r="L117" s="214"/>
      <c r="M117" s="238"/>
      <c r="N117" s="238"/>
      <c r="O117" s="239"/>
    </row>
    <row r="118" spans="1:15" x14ac:dyDescent="0.25">
      <c r="A118" s="240" t="s">
        <v>293</v>
      </c>
      <c r="B118" s="223" t="s">
        <v>224</v>
      </c>
      <c r="C118" s="223" t="s">
        <v>323</v>
      </c>
      <c r="D118" s="223" t="s">
        <v>349</v>
      </c>
      <c r="E118" s="235" t="s">
        <v>277</v>
      </c>
      <c r="F118" s="236" t="s">
        <v>294</v>
      </c>
      <c r="G118" s="213">
        <v>229</v>
      </c>
      <c r="H118" s="238">
        <v>229</v>
      </c>
      <c r="I118" s="214">
        <f>H118/G118</f>
        <v>1</v>
      </c>
      <c r="J118" s="238"/>
      <c r="K118" s="238"/>
      <c r="L118" s="214"/>
      <c r="M118" s="238"/>
      <c r="N118" s="238"/>
      <c r="O118" s="239"/>
    </row>
    <row r="119" spans="1:15" x14ac:dyDescent="0.25">
      <c r="A119" s="240" t="s">
        <v>295</v>
      </c>
      <c r="B119" s="223" t="s">
        <v>224</v>
      </c>
      <c r="C119" s="223" t="s">
        <v>323</v>
      </c>
      <c r="D119" s="223" t="s">
        <v>330</v>
      </c>
      <c r="E119" s="235" t="s">
        <v>277</v>
      </c>
      <c r="F119" s="236" t="s">
        <v>296</v>
      </c>
      <c r="G119" s="213">
        <v>79.06</v>
      </c>
      <c r="H119" s="238">
        <v>79.06</v>
      </c>
      <c r="I119" s="214">
        <f t="shared" si="4"/>
        <v>1</v>
      </c>
      <c r="J119" s="238"/>
      <c r="K119" s="238"/>
      <c r="L119" s="214"/>
      <c r="M119" s="238"/>
      <c r="N119" s="238"/>
      <c r="O119" s="239"/>
    </row>
    <row r="120" spans="1:15" ht="26.25" x14ac:dyDescent="0.25">
      <c r="A120" s="233" t="s">
        <v>350</v>
      </c>
      <c r="B120" s="234" t="s">
        <v>224</v>
      </c>
      <c r="C120" s="234" t="s">
        <v>351</v>
      </c>
      <c r="D120" s="234"/>
      <c r="E120" s="235"/>
      <c r="F120" s="236"/>
      <c r="G120" s="212">
        <f>G121</f>
        <v>99.96</v>
      </c>
      <c r="H120" s="212">
        <f>H121</f>
        <v>99.96</v>
      </c>
      <c r="I120" s="214">
        <f>H120/G120</f>
        <v>1</v>
      </c>
      <c r="J120" s="238"/>
      <c r="K120" s="238"/>
      <c r="L120" s="214"/>
      <c r="M120" s="238"/>
      <c r="N120" s="238"/>
      <c r="O120" s="239"/>
    </row>
    <row r="121" spans="1:15" ht="22.5" x14ac:dyDescent="0.25">
      <c r="A121" s="241" t="s">
        <v>225</v>
      </c>
      <c r="B121" s="223" t="s">
        <v>224</v>
      </c>
      <c r="C121" s="223" t="s">
        <v>351</v>
      </c>
      <c r="D121" s="223"/>
      <c r="E121" s="235"/>
      <c r="F121" s="236" t="s">
        <v>269</v>
      </c>
      <c r="G121" s="212">
        <f>SUM(G122:G123)</f>
        <v>99.96</v>
      </c>
      <c r="H121" s="212">
        <f>SUM(H122:H123)</f>
        <v>99.96</v>
      </c>
      <c r="I121" s="214">
        <f>H121/G121</f>
        <v>1</v>
      </c>
      <c r="J121" s="238"/>
      <c r="K121" s="238"/>
      <c r="L121" s="214"/>
      <c r="M121" s="238"/>
      <c r="N121" s="238"/>
      <c r="O121" s="239"/>
    </row>
    <row r="122" spans="1:15" x14ac:dyDescent="0.25">
      <c r="A122" s="240" t="s">
        <v>293</v>
      </c>
      <c r="B122" s="223" t="s">
        <v>224</v>
      </c>
      <c r="C122" s="223" t="s">
        <v>351</v>
      </c>
      <c r="D122" s="223" t="s">
        <v>349</v>
      </c>
      <c r="E122" s="235" t="s">
        <v>277</v>
      </c>
      <c r="F122" s="236" t="s">
        <v>294</v>
      </c>
      <c r="G122" s="213">
        <v>98</v>
      </c>
      <c r="H122" s="238">
        <v>98</v>
      </c>
      <c r="I122" s="214">
        <f>H122/G122</f>
        <v>1</v>
      </c>
      <c r="J122" s="238"/>
      <c r="K122" s="238"/>
      <c r="L122" s="214"/>
      <c r="M122" s="238"/>
      <c r="N122" s="238"/>
      <c r="O122" s="239"/>
    </row>
    <row r="123" spans="1:15" x14ac:dyDescent="0.25">
      <c r="A123" s="240" t="s">
        <v>295</v>
      </c>
      <c r="B123" s="223" t="s">
        <v>224</v>
      </c>
      <c r="C123" s="223" t="s">
        <v>351</v>
      </c>
      <c r="D123" s="223" t="s">
        <v>330</v>
      </c>
      <c r="E123" s="235" t="s">
        <v>277</v>
      </c>
      <c r="F123" s="236" t="s">
        <v>296</v>
      </c>
      <c r="G123" s="213">
        <v>1.96</v>
      </c>
      <c r="H123" s="238">
        <v>1.96</v>
      </c>
      <c r="I123" s="214">
        <f>H123/G123</f>
        <v>1</v>
      </c>
      <c r="J123" s="238"/>
      <c r="K123" s="238"/>
      <c r="L123" s="214"/>
      <c r="M123" s="238"/>
      <c r="N123" s="238"/>
      <c r="O123" s="239"/>
    </row>
    <row r="124" spans="1:15" ht="16.5" customHeight="1" x14ac:dyDescent="0.25">
      <c r="A124" s="233" t="s">
        <v>331</v>
      </c>
      <c r="B124" s="234" t="s">
        <v>224</v>
      </c>
      <c r="C124" s="222" t="s">
        <v>332</v>
      </c>
      <c r="D124" s="222"/>
      <c r="E124" s="235"/>
      <c r="F124" s="236"/>
      <c r="G124" s="212">
        <f>G125+G126+G127+G128+G129</f>
        <v>3338.64</v>
      </c>
      <c r="H124" s="212">
        <f>H125+H126+H127+H128+H129</f>
        <v>3121.09357</v>
      </c>
      <c r="I124" s="214">
        <f t="shared" si="4"/>
        <v>0.93479999999999996</v>
      </c>
      <c r="J124" s="212"/>
      <c r="K124" s="212"/>
      <c r="L124" s="214"/>
      <c r="M124" s="212"/>
      <c r="N124" s="212"/>
      <c r="O124" s="214"/>
    </row>
    <row r="125" spans="1:15" ht="48.75" x14ac:dyDescent="0.25">
      <c r="A125" s="248" t="s">
        <v>151</v>
      </c>
      <c r="B125" s="222" t="s">
        <v>224</v>
      </c>
      <c r="C125" s="222" t="s">
        <v>332</v>
      </c>
      <c r="D125" s="222" t="s">
        <v>333</v>
      </c>
      <c r="E125" s="235" t="s">
        <v>334</v>
      </c>
      <c r="F125" s="236" t="s">
        <v>335</v>
      </c>
      <c r="G125" s="213">
        <v>2782.44</v>
      </c>
      <c r="H125" s="238">
        <v>2580.5729000000001</v>
      </c>
      <c r="I125" s="214">
        <f t="shared" si="4"/>
        <v>0.9274</v>
      </c>
      <c r="J125" s="238"/>
      <c r="K125" s="238"/>
      <c r="L125" s="214"/>
      <c r="M125" s="238"/>
      <c r="N125" s="238"/>
      <c r="O125" s="239"/>
    </row>
    <row r="126" spans="1:15" ht="48.75" x14ac:dyDescent="0.25">
      <c r="A126" s="248" t="s">
        <v>151</v>
      </c>
      <c r="B126" s="222" t="s">
        <v>224</v>
      </c>
      <c r="C126" s="222" t="s">
        <v>332</v>
      </c>
      <c r="D126" s="222" t="s">
        <v>353</v>
      </c>
      <c r="E126" s="235" t="s">
        <v>300</v>
      </c>
      <c r="F126" s="236" t="s">
        <v>301</v>
      </c>
      <c r="G126" s="213">
        <v>123</v>
      </c>
      <c r="H126" s="238">
        <v>107.32067000000001</v>
      </c>
      <c r="I126" s="214">
        <f t="shared" si="4"/>
        <v>0.87250000000000005</v>
      </c>
      <c r="J126" s="238"/>
      <c r="K126" s="238"/>
      <c r="L126" s="214"/>
      <c r="M126" s="238"/>
      <c r="N126" s="238"/>
      <c r="O126" s="239"/>
    </row>
    <row r="127" spans="1:15" ht="45.75" x14ac:dyDescent="0.25">
      <c r="A127" s="252" t="s">
        <v>360</v>
      </c>
      <c r="B127" s="222" t="s">
        <v>224</v>
      </c>
      <c r="C127" s="222" t="s">
        <v>332</v>
      </c>
      <c r="D127" s="222" t="s">
        <v>358</v>
      </c>
      <c r="E127" s="235" t="s">
        <v>334</v>
      </c>
      <c r="F127" s="236" t="s">
        <v>335</v>
      </c>
      <c r="G127" s="213">
        <v>14</v>
      </c>
      <c r="H127" s="238">
        <v>14</v>
      </c>
      <c r="I127" s="214">
        <f t="shared" si="4"/>
        <v>1</v>
      </c>
      <c r="J127" s="238"/>
      <c r="K127" s="238"/>
      <c r="L127" s="214"/>
      <c r="M127" s="238"/>
      <c r="N127" s="238"/>
      <c r="O127" s="239"/>
    </row>
    <row r="128" spans="1:15" ht="45.75" x14ac:dyDescent="0.25">
      <c r="A128" s="252" t="s">
        <v>360</v>
      </c>
      <c r="B128" s="222" t="s">
        <v>224</v>
      </c>
      <c r="C128" s="222" t="s">
        <v>332</v>
      </c>
      <c r="D128" s="222" t="s">
        <v>359</v>
      </c>
      <c r="E128" s="235" t="s">
        <v>334</v>
      </c>
      <c r="F128" s="236" t="s">
        <v>335</v>
      </c>
      <c r="G128" s="213">
        <v>21</v>
      </c>
      <c r="H128" s="238">
        <v>21</v>
      </c>
      <c r="I128" s="214">
        <f t="shared" si="4"/>
        <v>1</v>
      </c>
      <c r="J128" s="238"/>
      <c r="K128" s="238"/>
      <c r="L128" s="214"/>
      <c r="M128" s="238"/>
      <c r="N128" s="238"/>
      <c r="O128" s="239"/>
    </row>
    <row r="129" spans="1:15" x14ac:dyDescent="0.25">
      <c r="A129" s="233" t="s">
        <v>336</v>
      </c>
      <c r="B129" s="234" t="s">
        <v>224</v>
      </c>
      <c r="C129" s="222" t="s">
        <v>332</v>
      </c>
      <c r="D129" s="222"/>
      <c r="E129" s="235"/>
      <c r="F129" s="236"/>
      <c r="G129" s="212">
        <f>G130+G131</f>
        <v>398.2</v>
      </c>
      <c r="H129" s="212">
        <f>H130+H131</f>
        <v>398.2</v>
      </c>
      <c r="I129" s="214">
        <f t="shared" si="4"/>
        <v>1</v>
      </c>
      <c r="J129" s="212"/>
      <c r="K129" s="212"/>
      <c r="L129" s="214"/>
      <c r="M129" s="212"/>
      <c r="N129" s="212"/>
      <c r="O129" s="214"/>
    </row>
    <row r="130" spans="1:15" ht="49.5" customHeight="1" x14ac:dyDescent="0.25">
      <c r="A130" s="248" t="s">
        <v>151</v>
      </c>
      <c r="B130" s="222" t="s">
        <v>224</v>
      </c>
      <c r="C130" s="222" t="s">
        <v>332</v>
      </c>
      <c r="D130" s="222">
        <v>9901004</v>
      </c>
      <c r="E130" s="235" t="s">
        <v>300</v>
      </c>
      <c r="F130" s="236" t="s">
        <v>301</v>
      </c>
      <c r="G130" s="213">
        <v>298.64999999999998</v>
      </c>
      <c r="H130" s="238">
        <v>298.64999999999998</v>
      </c>
      <c r="I130" s="214">
        <f t="shared" si="4"/>
        <v>1</v>
      </c>
      <c r="J130" s="238"/>
      <c r="K130" s="238"/>
      <c r="L130" s="214"/>
      <c r="M130" s="238"/>
      <c r="N130" s="238"/>
      <c r="O130" s="239"/>
    </row>
    <row r="131" spans="1:15" ht="47.25" customHeight="1" x14ac:dyDescent="0.25">
      <c r="A131" s="248" t="s">
        <v>151</v>
      </c>
      <c r="B131" s="222" t="s">
        <v>224</v>
      </c>
      <c r="C131" s="222" t="s">
        <v>332</v>
      </c>
      <c r="D131" s="222" t="s">
        <v>352</v>
      </c>
      <c r="E131" s="235" t="s">
        <v>300</v>
      </c>
      <c r="F131" s="236" t="s">
        <v>301</v>
      </c>
      <c r="G131" s="213">
        <v>99.55</v>
      </c>
      <c r="H131" s="238">
        <v>99.55</v>
      </c>
      <c r="I131" s="214">
        <f>H131/G131</f>
        <v>1</v>
      </c>
      <c r="J131" s="253"/>
      <c r="K131" s="253"/>
      <c r="L131" s="253"/>
      <c r="M131" s="253"/>
      <c r="N131" s="253"/>
      <c r="O131" s="253"/>
    </row>
    <row r="132" spans="1:15" x14ac:dyDescent="0.25">
      <c r="A132" s="233" t="s">
        <v>355</v>
      </c>
      <c r="B132" s="234" t="s">
        <v>224</v>
      </c>
      <c r="C132" s="222" t="s">
        <v>332</v>
      </c>
      <c r="D132" s="222"/>
      <c r="E132" s="235"/>
      <c r="F132" s="236"/>
      <c r="G132" s="212">
        <f>G133+G134</f>
        <v>10</v>
      </c>
      <c r="H132" s="212">
        <f>H133+H134</f>
        <v>10</v>
      </c>
      <c r="I132" s="214">
        <f>H132/G132</f>
        <v>1</v>
      </c>
      <c r="J132" s="253"/>
      <c r="K132" s="253"/>
      <c r="L132" s="253"/>
      <c r="M132" s="253"/>
      <c r="N132" s="253"/>
      <c r="O132" s="253"/>
    </row>
    <row r="133" spans="1:15" ht="48.75" x14ac:dyDescent="0.25">
      <c r="A133" s="248" t="s">
        <v>151</v>
      </c>
      <c r="B133" s="222" t="s">
        <v>224</v>
      </c>
      <c r="C133" s="222" t="s">
        <v>356</v>
      </c>
      <c r="D133" s="222" t="s">
        <v>357</v>
      </c>
      <c r="E133" s="235" t="s">
        <v>334</v>
      </c>
      <c r="F133" s="236" t="s">
        <v>335</v>
      </c>
      <c r="G133" s="213">
        <v>10</v>
      </c>
      <c r="H133" s="238">
        <v>10</v>
      </c>
      <c r="I133" s="214">
        <f>H133/G133</f>
        <v>1</v>
      </c>
      <c r="J133" s="253"/>
      <c r="K133" s="253"/>
      <c r="L133" s="253"/>
      <c r="M133" s="253"/>
      <c r="N133" s="253"/>
      <c r="O133" s="253"/>
    </row>
  </sheetData>
  <mergeCells count="11">
    <mergeCell ref="A2:D2"/>
    <mergeCell ref="A3:D3"/>
    <mergeCell ref="B4:D4"/>
    <mergeCell ref="A9:A10"/>
    <mergeCell ref="B9:F9"/>
    <mergeCell ref="G9:G10"/>
    <mergeCell ref="H9:H10"/>
    <mergeCell ref="I9:I10"/>
    <mergeCell ref="J9:L9"/>
    <mergeCell ref="M9:O9"/>
    <mergeCell ref="A7:O7"/>
  </mergeCells>
  <pageMargins left="0.98425196850393704" right="0.39370078740157483" top="0.39370078740157483" bottom="0.39370078740157483" header="0.19685039370078741" footer="0.19685039370078741"/>
  <pageSetup paperSize="9" scale="74" fitToHeight="0" orientation="landscape" r:id="rId1"/>
  <headerFooter scaleWithDoc="0">
    <oddFooter>&amp;C&amp;6&amp;P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F419"/>
  <sheetViews>
    <sheetView zoomScale="75" zoomScaleNormal="75" workbookViewId="0">
      <selection activeCell="D8" sqref="D8"/>
    </sheetView>
  </sheetViews>
  <sheetFormatPr defaultRowHeight="12.75" x14ac:dyDescent="0.2"/>
  <cols>
    <col min="1" max="1" width="28.85546875" style="14" customWidth="1"/>
    <col min="2" max="2" width="72.5703125" style="15" customWidth="1"/>
    <col min="3" max="3" width="19.28515625" style="14" customWidth="1"/>
    <col min="4" max="4" width="17" style="14" customWidth="1"/>
    <col min="5" max="5" width="16" style="14" customWidth="1"/>
    <col min="6" max="6" width="17.5703125" style="14" customWidth="1"/>
    <col min="7" max="7" width="28.140625" style="14" customWidth="1"/>
    <col min="8" max="16384" width="9.140625" style="14"/>
  </cols>
  <sheetData>
    <row r="1" spans="1:6" ht="19.5" customHeight="1" x14ac:dyDescent="0.25">
      <c r="A1" s="115"/>
      <c r="B1" s="115"/>
      <c r="C1" s="115"/>
      <c r="D1" s="115"/>
      <c r="E1" s="116" t="s">
        <v>97</v>
      </c>
    </row>
    <row r="2" spans="1:6" ht="12.75" customHeight="1" x14ac:dyDescent="0.25">
      <c r="A2" s="115"/>
      <c r="B2" s="254" t="str">
        <f>Пр3!A2</f>
        <v>к Решению Совета депутатов  муниципального образования сельского поселения "село Средние Пахачи""</v>
      </c>
      <c r="C2" s="273"/>
      <c r="D2" s="273"/>
      <c r="E2" s="273"/>
    </row>
    <row r="3" spans="1:6" ht="17.25" customHeight="1" x14ac:dyDescent="0.25">
      <c r="A3" s="107"/>
      <c r="B3" s="254" t="str">
        <f>Пр3!A3</f>
        <v>"Об исполнении бюджета сельского поселения "село Средние Пахачи" за 2014 год"</v>
      </c>
      <c r="C3" s="273"/>
      <c r="D3" s="273"/>
      <c r="E3" s="273"/>
    </row>
    <row r="4" spans="1:6" ht="16.5" customHeight="1" x14ac:dyDescent="0.25">
      <c r="A4" s="107"/>
      <c r="B4" s="254" t="str">
        <f>Пр3!D4</f>
        <v>от 09 февраля 2015 года № 91</v>
      </c>
      <c r="C4" s="273"/>
      <c r="D4" s="273"/>
      <c r="E4" s="273"/>
    </row>
    <row r="5" spans="1:6" ht="16.5" customHeight="1" x14ac:dyDescent="0.25">
      <c r="A5" s="107"/>
      <c r="B5" s="107"/>
      <c r="C5" s="107"/>
      <c r="D5" s="107"/>
    </row>
    <row r="6" spans="1:6" s="16" customFormat="1" ht="15.75" x14ac:dyDescent="0.25">
      <c r="A6" s="115"/>
      <c r="B6" s="115"/>
      <c r="C6" s="115"/>
      <c r="D6" s="115"/>
    </row>
    <row r="7" spans="1:6" ht="19.5" customHeight="1" x14ac:dyDescent="0.2">
      <c r="A7" s="290" t="s">
        <v>122</v>
      </c>
      <c r="B7" s="261"/>
      <c r="C7" s="261"/>
      <c r="D7" s="261"/>
      <c r="E7" s="261"/>
      <c r="F7" s="93"/>
    </row>
    <row r="8" spans="1:6" ht="13.5" customHeight="1" x14ac:dyDescent="0.2">
      <c r="A8" s="108"/>
      <c r="B8" s="108"/>
      <c r="C8" s="108"/>
      <c r="D8" s="108"/>
    </row>
    <row r="9" spans="1:6" s="16" customFormat="1" ht="42" customHeight="1" x14ac:dyDescent="0.2">
      <c r="A9" s="260" t="s">
        <v>233</v>
      </c>
      <c r="B9" s="261"/>
      <c r="C9" s="261"/>
      <c r="D9" s="261"/>
      <c r="E9" s="261"/>
    </row>
    <row r="10" spans="1:6" ht="21.75" customHeight="1" x14ac:dyDescent="0.25">
      <c r="C10" s="17"/>
    </row>
    <row r="11" spans="1:6" s="40" customFormat="1" ht="12" x14ac:dyDescent="0.2">
      <c r="A11" s="39" t="s">
        <v>193</v>
      </c>
      <c r="B11" s="39" t="s">
        <v>162</v>
      </c>
      <c r="C11" s="12" t="s">
        <v>58</v>
      </c>
      <c r="D11" s="56" t="s">
        <v>59</v>
      </c>
      <c r="E11" s="56" t="s">
        <v>60</v>
      </c>
    </row>
    <row r="12" spans="1:6" s="38" customFormat="1" ht="11.25" x14ac:dyDescent="0.2">
      <c r="A12" s="37">
        <v>1</v>
      </c>
      <c r="B12" s="37">
        <v>2</v>
      </c>
      <c r="C12" s="37">
        <v>3</v>
      </c>
      <c r="D12" s="29">
        <v>4</v>
      </c>
      <c r="E12" s="29">
        <v>5</v>
      </c>
    </row>
    <row r="13" spans="1:6" s="18" customFormat="1" ht="31.5" x14ac:dyDescent="0.2">
      <c r="A13" s="41"/>
      <c r="B13" s="42" t="s">
        <v>234</v>
      </c>
      <c r="C13" s="43">
        <f>SUM(C14,C19)</f>
        <v>-2256.1496499999998</v>
      </c>
      <c r="D13" s="43">
        <f>SUM(D14,D19)</f>
        <v>-1915.0629899999999</v>
      </c>
      <c r="E13" s="199">
        <f>D13/C13</f>
        <v>0.8488</v>
      </c>
      <c r="F13" s="19"/>
    </row>
    <row r="14" spans="1:6" s="18" customFormat="1" ht="15.75" x14ac:dyDescent="0.2">
      <c r="A14" s="44" t="s">
        <v>107</v>
      </c>
      <c r="B14" s="45" t="s">
        <v>108</v>
      </c>
      <c r="C14" s="46">
        <f t="shared" ref="C14:D21" si="0">C15</f>
        <v>-17681.774249999999</v>
      </c>
      <c r="D14" s="46">
        <f t="shared" si="0"/>
        <v>-17082.18548</v>
      </c>
      <c r="E14" s="199">
        <f t="shared" ref="E14:E22" si="1">D14/C14</f>
        <v>0.96609999999999996</v>
      </c>
      <c r="F14" s="19"/>
    </row>
    <row r="15" spans="1:6" s="18" customFormat="1" ht="15.75" x14ac:dyDescent="0.2">
      <c r="A15" s="47" t="s">
        <v>109</v>
      </c>
      <c r="B15" s="48" t="s">
        <v>110</v>
      </c>
      <c r="C15" s="49">
        <f t="shared" si="0"/>
        <v>-17681.774249999999</v>
      </c>
      <c r="D15" s="49">
        <f t="shared" si="0"/>
        <v>-17082.18548</v>
      </c>
      <c r="E15" s="199">
        <f t="shared" si="1"/>
        <v>0.96609999999999996</v>
      </c>
      <c r="F15" s="19"/>
    </row>
    <row r="16" spans="1:6" s="18" customFormat="1" ht="15.75" x14ac:dyDescent="0.2">
      <c r="A16" s="47" t="s">
        <v>111</v>
      </c>
      <c r="B16" s="50" t="s">
        <v>112</v>
      </c>
      <c r="C16" s="49">
        <f t="shared" si="0"/>
        <v>-17681.774249999999</v>
      </c>
      <c r="D16" s="49">
        <f t="shared" si="0"/>
        <v>-17082.18548</v>
      </c>
      <c r="E16" s="199">
        <f t="shared" si="1"/>
        <v>0.96609999999999996</v>
      </c>
      <c r="F16" s="19"/>
    </row>
    <row r="17" spans="1:6" s="18" customFormat="1" ht="15.75" x14ac:dyDescent="0.2">
      <c r="A17" s="47" t="s">
        <v>113</v>
      </c>
      <c r="B17" s="50" t="s">
        <v>114</v>
      </c>
      <c r="C17" s="49">
        <f t="shared" si="0"/>
        <v>-17681.774249999999</v>
      </c>
      <c r="D17" s="49">
        <f t="shared" si="0"/>
        <v>-17082.18548</v>
      </c>
      <c r="E17" s="199">
        <f t="shared" si="1"/>
        <v>0.96609999999999996</v>
      </c>
      <c r="F17" s="19"/>
    </row>
    <row r="18" spans="1:6" s="18" customFormat="1" ht="31.5" x14ac:dyDescent="0.2">
      <c r="A18" s="47" t="s">
        <v>159</v>
      </c>
      <c r="B18" s="50" t="s">
        <v>143</v>
      </c>
      <c r="C18" s="49">
        <f>-Пр3!E36</f>
        <v>-17681.774249999999</v>
      </c>
      <c r="D18" s="49">
        <f>-Пр3!F36</f>
        <v>-17082.18548</v>
      </c>
      <c r="E18" s="199">
        <f t="shared" si="1"/>
        <v>0.96609999999999996</v>
      </c>
      <c r="F18" s="19"/>
    </row>
    <row r="19" spans="1:6" s="18" customFormat="1" ht="15.75" x14ac:dyDescent="0.2">
      <c r="A19" s="44" t="s">
        <v>115</v>
      </c>
      <c r="B19" s="51" t="s">
        <v>116</v>
      </c>
      <c r="C19" s="46">
        <f t="shared" si="0"/>
        <v>15425.624599999999</v>
      </c>
      <c r="D19" s="46">
        <f>D20</f>
        <v>15167.12249</v>
      </c>
      <c r="E19" s="199">
        <f t="shared" si="1"/>
        <v>0.98319999999999996</v>
      </c>
      <c r="F19" s="19"/>
    </row>
    <row r="20" spans="1:6" s="18" customFormat="1" ht="15.75" x14ac:dyDescent="0.2">
      <c r="A20" s="47" t="s">
        <v>117</v>
      </c>
      <c r="B20" s="50" t="s">
        <v>118</v>
      </c>
      <c r="C20" s="46">
        <f t="shared" si="0"/>
        <v>15425.624599999999</v>
      </c>
      <c r="D20" s="49">
        <f>D21</f>
        <v>15167.12249</v>
      </c>
      <c r="E20" s="199">
        <f t="shared" si="1"/>
        <v>0.98319999999999996</v>
      </c>
      <c r="F20" s="19"/>
    </row>
    <row r="21" spans="1:6" s="18" customFormat="1" ht="15.75" x14ac:dyDescent="0.2">
      <c r="A21" s="47" t="s">
        <v>119</v>
      </c>
      <c r="B21" s="50" t="s">
        <v>120</v>
      </c>
      <c r="C21" s="46">
        <f t="shared" si="0"/>
        <v>15425.624599999999</v>
      </c>
      <c r="D21" s="49">
        <f>D22</f>
        <v>15167.12249</v>
      </c>
      <c r="E21" s="199">
        <f t="shared" si="1"/>
        <v>0.98319999999999996</v>
      </c>
      <c r="F21" s="19"/>
    </row>
    <row r="22" spans="1:6" s="18" customFormat="1" ht="31.5" x14ac:dyDescent="0.2">
      <c r="A22" s="47" t="s">
        <v>160</v>
      </c>
      <c r="B22" s="50" t="s">
        <v>144</v>
      </c>
      <c r="C22" s="49">
        <f>Пр1!H73</f>
        <v>15425.624599999999</v>
      </c>
      <c r="D22" s="49">
        <f>Пр1!I73</f>
        <v>15167.12249</v>
      </c>
      <c r="E22" s="199">
        <f t="shared" si="1"/>
        <v>0.98319999999999996</v>
      </c>
      <c r="F22" s="19"/>
    </row>
    <row r="23" spans="1:6" s="18" customFormat="1" ht="15" x14ac:dyDescent="0.2">
      <c r="B23" s="20"/>
      <c r="C23" s="21"/>
    </row>
    <row r="24" spans="1:6" s="18" customFormat="1" ht="15" x14ac:dyDescent="0.2">
      <c r="B24" s="20"/>
      <c r="C24" s="19"/>
    </row>
    <row r="25" spans="1:6" s="18" customFormat="1" ht="15" x14ac:dyDescent="0.2">
      <c r="B25" s="20"/>
      <c r="C25" s="19"/>
    </row>
    <row r="26" spans="1:6" s="18" customFormat="1" ht="15" x14ac:dyDescent="0.2">
      <c r="B26" s="20"/>
      <c r="C26" s="19"/>
    </row>
    <row r="27" spans="1:6" s="18" customFormat="1" ht="15" x14ac:dyDescent="0.2">
      <c r="B27" s="20"/>
      <c r="C27" s="19"/>
    </row>
    <row r="28" spans="1:6" s="18" customFormat="1" ht="15" x14ac:dyDescent="0.2">
      <c r="B28" s="20"/>
      <c r="C28" s="19"/>
    </row>
    <row r="29" spans="1:6" s="18" customFormat="1" ht="15" x14ac:dyDescent="0.2">
      <c r="B29" s="20"/>
      <c r="C29" s="19"/>
    </row>
    <row r="30" spans="1:6" s="18" customFormat="1" ht="15" x14ac:dyDescent="0.2">
      <c r="B30" s="20"/>
      <c r="C30" s="19"/>
    </row>
    <row r="31" spans="1:6" s="18" customFormat="1" ht="15" x14ac:dyDescent="0.2">
      <c r="B31" s="20"/>
      <c r="C31" s="19"/>
    </row>
    <row r="32" spans="1:6" s="18" customFormat="1" ht="15" x14ac:dyDescent="0.2">
      <c r="B32" s="20"/>
      <c r="C32" s="19"/>
    </row>
    <row r="33" spans="2:3" s="18" customFormat="1" ht="15" x14ac:dyDescent="0.2">
      <c r="B33" s="20"/>
      <c r="C33" s="19"/>
    </row>
    <row r="34" spans="2:3" s="18" customFormat="1" ht="15" x14ac:dyDescent="0.2">
      <c r="B34" s="20"/>
      <c r="C34" s="19"/>
    </row>
    <row r="35" spans="2:3" s="18" customFormat="1" ht="15" x14ac:dyDescent="0.2">
      <c r="B35" s="20"/>
      <c r="C35" s="19"/>
    </row>
    <row r="36" spans="2:3" s="18" customFormat="1" ht="15" x14ac:dyDescent="0.2">
      <c r="B36" s="20"/>
      <c r="C36" s="19"/>
    </row>
    <row r="37" spans="2:3" s="18" customFormat="1" ht="15" x14ac:dyDescent="0.2">
      <c r="B37" s="20"/>
      <c r="C37" s="19"/>
    </row>
    <row r="38" spans="2:3" s="18" customFormat="1" ht="15" x14ac:dyDescent="0.2">
      <c r="B38" s="20"/>
      <c r="C38" s="19"/>
    </row>
    <row r="39" spans="2:3" s="18" customFormat="1" ht="15" x14ac:dyDescent="0.2">
      <c r="B39" s="20"/>
      <c r="C39" s="19"/>
    </row>
    <row r="40" spans="2:3" s="18" customFormat="1" ht="15" x14ac:dyDescent="0.2">
      <c r="B40" s="20"/>
      <c r="C40" s="19"/>
    </row>
    <row r="41" spans="2:3" s="18" customFormat="1" ht="15" x14ac:dyDescent="0.2">
      <c r="B41" s="20"/>
      <c r="C41" s="19"/>
    </row>
    <row r="42" spans="2:3" s="18" customFormat="1" ht="15" x14ac:dyDescent="0.2">
      <c r="B42" s="20"/>
      <c r="C42" s="19"/>
    </row>
    <row r="43" spans="2:3" s="18" customFormat="1" ht="15" x14ac:dyDescent="0.2">
      <c r="B43" s="20"/>
      <c r="C43" s="19"/>
    </row>
    <row r="44" spans="2:3" s="18" customFormat="1" ht="15" x14ac:dyDescent="0.2">
      <c r="B44" s="20"/>
      <c r="C44" s="19"/>
    </row>
    <row r="45" spans="2:3" s="18" customFormat="1" ht="15" x14ac:dyDescent="0.2">
      <c r="B45" s="20"/>
      <c r="C45" s="19"/>
    </row>
    <row r="46" spans="2:3" s="18" customFormat="1" ht="15" x14ac:dyDescent="0.2">
      <c r="B46" s="20"/>
      <c r="C46" s="19"/>
    </row>
    <row r="47" spans="2:3" s="18" customFormat="1" ht="15" x14ac:dyDescent="0.2">
      <c r="B47" s="20"/>
      <c r="C47" s="19"/>
    </row>
    <row r="48" spans="2:3" s="18" customFormat="1" ht="15" x14ac:dyDescent="0.2">
      <c r="B48" s="20"/>
      <c r="C48" s="19"/>
    </row>
    <row r="49" spans="2:3" s="18" customFormat="1" ht="15" x14ac:dyDescent="0.2">
      <c r="B49" s="20"/>
      <c r="C49" s="19"/>
    </row>
    <row r="50" spans="2:3" s="18" customFormat="1" ht="15" x14ac:dyDescent="0.2">
      <c r="B50" s="20"/>
      <c r="C50" s="19"/>
    </row>
    <row r="51" spans="2:3" s="18" customFormat="1" ht="15" x14ac:dyDescent="0.2">
      <c r="B51" s="20"/>
      <c r="C51" s="19"/>
    </row>
    <row r="52" spans="2:3" s="18" customFormat="1" ht="15" x14ac:dyDescent="0.2">
      <c r="B52" s="20"/>
      <c r="C52" s="19"/>
    </row>
    <row r="53" spans="2:3" s="18" customFormat="1" ht="15" x14ac:dyDescent="0.2">
      <c r="B53" s="20"/>
      <c r="C53" s="19"/>
    </row>
    <row r="54" spans="2:3" s="18" customFormat="1" ht="15" x14ac:dyDescent="0.2">
      <c r="B54" s="20"/>
      <c r="C54" s="19"/>
    </row>
    <row r="55" spans="2:3" s="18" customFormat="1" ht="15" x14ac:dyDescent="0.2">
      <c r="B55" s="20"/>
      <c r="C55" s="19"/>
    </row>
    <row r="56" spans="2:3" s="18" customFormat="1" ht="15" x14ac:dyDescent="0.2">
      <c r="B56" s="20"/>
      <c r="C56" s="19"/>
    </row>
    <row r="57" spans="2:3" s="18" customFormat="1" ht="15" x14ac:dyDescent="0.2">
      <c r="B57" s="20"/>
      <c r="C57" s="19"/>
    </row>
    <row r="58" spans="2:3" s="18" customFormat="1" ht="15" x14ac:dyDescent="0.2">
      <c r="B58" s="20"/>
      <c r="C58" s="19"/>
    </row>
    <row r="59" spans="2:3" s="18" customFormat="1" ht="15" x14ac:dyDescent="0.2">
      <c r="B59" s="20"/>
      <c r="C59" s="19"/>
    </row>
    <row r="60" spans="2:3" s="18" customFormat="1" ht="15" x14ac:dyDescent="0.2">
      <c r="B60" s="20"/>
      <c r="C60" s="19"/>
    </row>
    <row r="61" spans="2:3" s="18" customFormat="1" ht="15" x14ac:dyDescent="0.2">
      <c r="B61" s="20"/>
      <c r="C61" s="19"/>
    </row>
    <row r="62" spans="2:3" s="18" customFormat="1" ht="15" x14ac:dyDescent="0.2">
      <c r="B62" s="20"/>
      <c r="C62" s="19"/>
    </row>
    <row r="63" spans="2:3" s="18" customFormat="1" ht="15" x14ac:dyDescent="0.2">
      <c r="B63" s="20"/>
      <c r="C63" s="19"/>
    </row>
    <row r="64" spans="2:3" s="18" customFormat="1" ht="15" x14ac:dyDescent="0.2">
      <c r="B64" s="20"/>
      <c r="C64" s="19"/>
    </row>
    <row r="65" spans="1:3" s="18" customFormat="1" ht="15" x14ac:dyDescent="0.2">
      <c r="B65" s="20"/>
      <c r="C65" s="19"/>
    </row>
    <row r="66" spans="1:3" s="18" customFormat="1" ht="15" x14ac:dyDescent="0.2">
      <c r="B66" s="20"/>
      <c r="C66" s="19"/>
    </row>
    <row r="67" spans="1:3" s="18" customFormat="1" ht="15" x14ac:dyDescent="0.2">
      <c r="B67" s="20"/>
      <c r="C67" s="19"/>
    </row>
    <row r="68" spans="1:3" s="18" customFormat="1" ht="15" x14ac:dyDescent="0.2">
      <c r="B68" s="20"/>
      <c r="C68" s="19"/>
    </row>
    <row r="69" spans="1:3" s="22" customFormat="1" ht="15" x14ac:dyDescent="0.2">
      <c r="A69" s="18"/>
      <c r="B69" s="20"/>
      <c r="C69" s="19"/>
    </row>
    <row r="70" spans="1:3" s="22" customFormat="1" x14ac:dyDescent="0.2">
      <c r="B70" s="23"/>
      <c r="C70" s="24"/>
    </row>
    <row r="71" spans="1:3" s="22" customFormat="1" x14ac:dyDescent="0.2">
      <c r="B71" s="23"/>
      <c r="C71" s="24"/>
    </row>
    <row r="72" spans="1:3" s="22" customFormat="1" x14ac:dyDescent="0.2">
      <c r="B72" s="23"/>
      <c r="C72" s="24"/>
    </row>
    <row r="73" spans="1:3" s="22" customFormat="1" x14ac:dyDescent="0.2">
      <c r="B73" s="23"/>
      <c r="C73" s="24"/>
    </row>
    <row r="74" spans="1:3" s="22" customFormat="1" x14ac:dyDescent="0.2">
      <c r="B74" s="23"/>
      <c r="C74" s="24"/>
    </row>
    <row r="75" spans="1:3" s="22" customFormat="1" x14ac:dyDescent="0.2">
      <c r="B75" s="23"/>
      <c r="C75" s="24"/>
    </row>
    <row r="76" spans="1:3" s="22" customFormat="1" x14ac:dyDescent="0.2">
      <c r="B76" s="23"/>
      <c r="C76" s="24"/>
    </row>
    <row r="77" spans="1:3" s="22" customFormat="1" x14ac:dyDescent="0.2">
      <c r="B77" s="23"/>
      <c r="C77" s="24"/>
    </row>
    <row r="78" spans="1:3" s="22" customFormat="1" x14ac:dyDescent="0.2">
      <c r="B78" s="23"/>
      <c r="C78" s="24"/>
    </row>
    <row r="79" spans="1:3" s="22" customFormat="1" x14ac:dyDescent="0.2">
      <c r="B79" s="23"/>
      <c r="C79" s="24"/>
    </row>
    <row r="80" spans="1:3" s="22" customFormat="1" x14ac:dyDescent="0.2">
      <c r="B80" s="23"/>
      <c r="C80" s="24"/>
    </row>
    <row r="81" spans="1:3" s="22" customFormat="1" x14ac:dyDescent="0.2">
      <c r="B81" s="23"/>
      <c r="C81" s="24"/>
    </row>
    <row r="82" spans="1:3" s="22" customFormat="1" x14ac:dyDescent="0.2">
      <c r="B82" s="23"/>
      <c r="C82" s="24"/>
    </row>
    <row r="83" spans="1:3" s="22" customFormat="1" x14ac:dyDescent="0.2">
      <c r="B83" s="23"/>
      <c r="C83" s="24"/>
    </row>
    <row r="84" spans="1:3" s="22" customFormat="1" x14ac:dyDescent="0.2">
      <c r="B84" s="23"/>
      <c r="C84" s="24"/>
    </row>
    <row r="85" spans="1:3" s="22" customFormat="1" x14ac:dyDescent="0.2">
      <c r="B85" s="23"/>
      <c r="C85" s="24"/>
    </row>
    <row r="86" spans="1:3" s="22" customFormat="1" x14ac:dyDescent="0.2">
      <c r="B86" s="23"/>
      <c r="C86" s="24"/>
    </row>
    <row r="87" spans="1:3" s="22" customFormat="1" x14ac:dyDescent="0.2">
      <c r="B87" s="23"/>
      <c r="C87" s="24"/>
    </row>
    <row r="88" spans="1:3" s="22" customFormat="1" x14ac:dyDescent="0.2">
      <c r="B88" s="23"/>
      <c r="C88" s="24"/>
    </row>
    <row r="89" spans="1:3" s="22" customFormat="1" x14ac:dyDescent="0.2">
      <c r="B89" s="23"/>
      <c r="C89" s="24"/>
    </row>
    <row r="90" spans="1:3" x14ac:dyDescent="0.2">
      <c r="A90" s="22"/>
      <c r="B90" s="23"/>
      <c r="C90" s="24"/>
    </row>
    <row r="91" spans="1:3" x14ac:dyDescent="0.2">
      <c r="C91" s="25"/>
    </row>
    <row r="92" spans="1:3" x14ac:dyDescent="0.2">
      <c r="C92" s="25"/>
    </row>
    <row r="93" spans="1:3" x14ac:dyDescent="0.2">
      <c r="C93" s="25"/>
    </row>
    <row r="94" spans="1:3" x14ac:dyDescent="0.2">
      <c r="C94" s="25"/>
    </row>
    <row r="95" spans="1:3" x14ac:dyDescent="0.2">
      <c r="C95" s="25"/>
    </row>
    <row r="96" spans="1:3" x14ac:dyDescent="0.2">
      <c r="C96" s="25"/>
    </row>
    <row r="97" spans="3:3" x14ac:dyDescent="0.2">
      <c r="C97" s="25"/>
    </row>
    <row r="98" spans="3:3" x14ac:dyDescent="0.2">
      <c r="C98" s="25"/>
    </row>
    <row r="99" spans="3:3" x14ac:dyDescent="0.2">
      <c r="C99" s="25"/>
    </row>
    <row r="100" spans="3:3" x14ac:dyDescent="0.2">
      <c r="C100" s="25"/>
    </row>
    <row r="101" spans="3:3" x14ac:dyDescent="0.2">
      <c r="C101" s="25"/>
    </row>
    <row r="102" spans="3:3" x14ac:dyDescent="0.2">
      <c r="C102" s="25"/>
    </row>
    <row r="103" spans="3:3" x14ac:dyDescent="0.2">
      <c r="C103" s="25"/>
    </row>
    <row r="104" spans="3:3" x14ac:dyDescent="0.2">
      <c r="C104" s="25"/>
    </row>
    <row r="105" spans="3:3" x14ac:dyDescent="0.2">
      <c r="C105" s="25"/>
    </row>
    <row r="106" spans="3:3" x14ac:dyDescent="0.2">
      <c r="C106" s="25"/>
    </row>
    <row r="107" spans="3:3" x14ac:dyDescent="0.2">
      <c r="C107" s="25"/>
    </row>
    <row r="108" spans="3:3" x14ac:dyDescent="0.2">
      <c r="C108" s="25"/>
    </row>
    <row r="109" spans="3:3" x14ac:dyDescent="0.2">
      <c r="C109" s="25"/>
    </row>
    <row r="110" spans="3:3" x14ac:dyDescent="0.2">
      <c r="C110" s="25"/>
    </row>
    <row r="111" spans="3:3" x14ac:dyDescent="0.2">
      <c r="C111" s="25"/>
    </row>
    <row r="112" spans="3:3" x14ac:dyDescent="0.2">
      <c r="C112" s="25"/>
    </row>
    <row r="113" spans="3:3" x14ac:dyDescent="0.2">
      <c r="C113" s="25"/>
    </row>
    <row r="114" spans="3:3" x14ac:dyDescent="0.2">
      <c r="C114" s="25"/>
    </row>
    <row r="115" spans="3:3" x14ac:dyDescent="0.2">
      <c r="C115" s="25"/>
    </row>
    <row r="116" spans="3:3" x14ac:dyDescent="0.2">
      <c r="C116" s="25"/>
    </row>
    <row r="117" spans="3:3" x14ac:dyDescent="0.2">
      <c r="C117" s="25"/>
    </row>
    <row r="118" spans="3:3" x14ac:dyDescent="0.2">
      <c r="C118" s="25"/>
    </row>
    <row r="119" spans="3:3" x14ac:dyDescent="0.2">
      <c r="C119" s="25"/>
    </row>
    <row r="120" spans="3:3" x14ac:dyDescent="0.2">
      <c r="C120" s="25"/>
    </row>
    <row r="121" spans="3:3" x14ac:dyDescent="0.2">
      <c r="C121" s="25"/>
    </row>
    <row r="122" spans="3:3" x14ac:dyDescent="0.2">
      <c r="C122" s="25"/>
    </row>
    <row r="123" spans="3:3" x14ac:dyDescent="0.2">
      <c r="C123" s="25"/>
    </row>
    <row r="124" spans="3:3" x14ac:dyDescent="0.2">
      <c r="C124" s="25"/>
    </row>
    <row r="125" spans="3:3" x14ac:dyDescent="0.2">
      <c r="C125" s="25"/>
    </row>
    <row r="126" spans="3:3" x14ac:dyDescent="0.2">
      <c r="C126" s="25"/>
    </row>
    <row r="127" spans="3:3" x14ac:dyDescent="0.2">
      <c r="C127" s="25"/>
    </row>
    <row r="128" spans="3:3" x14ac:dyDescent="0.2">
      <c r="C128" s="25"/>
    </row>
    <row r="129" spans="3:3" x14ac:dyDescent="0.2">
      <c r="C129" s="25"/>
    </row>
    <row r="130" spans="3:3" x14ac:dyDescent="0.2">
      <c r="C130" s="25"/>
    </row>
    <row r="131" spans="3:3" x14ac:dyDescent="0.2">
      <c r="C131" s="25"/>
    </row>
    <row r="132" spans="3:3" x14ac:dyDescent="0.2">
      <c r="C132" s="25"/>
    </row>
    <row r="133" spans="3:3" x14ac:dyDescent="0.2">
      <c r="C133" s="25"/>
    </row>
    <row r="134" spans="3:3" x14ac:dyDescent="0.2">
      <c r="C134" s="25"/>
    </row>
    <row r="135" spans="3:3" x14ac:dyDescent="0.2">
      <c r="C135" s="25"/>
    </row>
    <row r="136" spans="3:3" x14ac:dyDescent="0.2">
      <c r="C136" s="25"/>
    </row>
    <row r="137" spans="3:3" x14ac:dyDescent="0.2">
      <c r="C137" s="25"/>
    </row>
    <row r="138" spans="3:3" x14ac:dyDescent="0.2">
      <c r="C138" s="25"/>
    </row>
    <row r="139" spans="3:3" x14ac:dyDescent="0.2">
      <c r="C139" s="25"/>
    </row>
    <row r="140" spans="3:3" x14ac:dyDescent="0.2">
      <c r="C140" s="25"/>
    </row>
    <row r="141" spans="3:3" x14ac:dyDescent="0.2">
      <c r="C141" s="25"/>
    </row>
    <row r="142" spans="3:3" x14ac:dyDescent="0.2">
      <c r="C142" s="25"/>
    </row>
    <row r="143" spans="3:3" x14ac:dyDescent="0.2">
      <c r="C143" s="25"/>
    </row>
    <row r="144" spans="3:3" x14ac:dyDescent="0.2">
      <c r="C144" s="25"/>
    </row>
    <row r="145" spans="3:3" x14ac:dyDescent="0.2">
      <c r="C145" s="25"/>
    </row>
    <row r="146" spans="3:3" x14ac:dyDescent="0.2">
      <c r="C146" s="25"/>
    </row>
    <row r="147" spans="3:3" x14ac:dyDescent="0.2">
      <c r="C147" s="25"/>
    </row>
    <row r="148" spans="3:3" x14ac:dyDescent="0.2">
      <c r="C148" s="25"/>
    </row>
    <row r="149" spans="3:3" x14ac:dyDescent="0.2">
      <c r="C149" s="25"/>
    </row>
    <row r="150" spans="3:3" x14ac:dyDescent="0.2">
      <c r="C150" s="25"/>
    </row>
    <row r="151" spans="3:3" x14ac:dyDescent="0.2">
      <c r="C151" s="25"/>
    </row>
    <row r="152" spans="3:3" x14ac:dyDescent="0.2">
      <c r="C152" s="25"/>
    </row>
    <row r="153" spans="3:3" x14ac:dyDescent="0.2">
      <c r="C153" s="25"/>
    </row>
    <row r="154" spans="3:3" x14ac:dyDescent="0.2">
      <c r="C154" s="25"/>
    </row>
    <row r="155" spans="3:3" x14ac:dyDescent="0.2">
      <c r="C155" s="25"/>
    </row>
    <row r="156" spans="3:3" x14ac:dyDescent="0.2">
      <c r="C156" s="25"/>
    </row>
    <row r="157" spans="3:3" x14ac:dyDescent="0.2">
      <c r="C157" s="25"/>
    </row>
    <row r="158" spans="3:3" x14ac:dyDescent="0.2">
      <c r="C158" s="25"/>
    </row>
    <row r="159" spans="3:3" x14ac:dyDescent="0.2">
      <c r="C159" s="25"/>
    </row>
    <row r="160" spans="3:3" x14ac:dyDescent="0.2">
      <c r="C160" s="25"/>
    </row>
    <row r="161" spans="3:3" x14ac:dyDescent="0.2">
      <c r="C161" s="25"/>
    </row>
    <row r="162" spans="3:3" x14ac:dyDescent="0.2">
      <c r="C162" s="25"/>
    </row>
    <row r="163" spans="3:3" x14ac:dyDescent="0.2">
      <c r="C163" s="25"/>
    </row>
    <row r="164" spans="3:3" x14ac:dyDescent="0.2">
      <c r="C164" s="25"/>
    </row>
    <row r="165" spans="3:3" x14ac:dyDescent="0.2">
      <c r="C165" s="25"/>
    </row>
    <row r="166" spans="3:3" x14ac:dyDescent="0.2">
      <c r="C166" s="25"/>
    </row>
    <row r="167" spans="3:3" x14ac:dyDescent="0.2">
      <c r="C167" s="25"/>
    </row>
    <row r="168" spans="3:3" x14ac:dyDescent="0.2">
      <c r="C168" s="25"/>
    </row>
    <row r="169" spans="3:3" x14ac:dyDescent="0.2">
      <c r="C169" s="25"/>
    </row>
    <row r="170" spans="3:3" x14ac:dyDescent="0.2">
      <c r="C170" s="25"/>
    </row>
    <row r="171" spans="3:3" x14ac:dyDescent="0.2">
      <c r="C171" s="25"/>
    </row>
    <row r="172" spans="3:3" x14ac:dyDescent="0.2">
      <c r="C172" s="25"/>
    </row>
    <row r="173" spans="3:3" x14ac:dyDescent="0.2">
      <c r="C173" s="25"/>
    </row>
    <row r="174" spans="3:3" x14ac:dyDescent="0.2">
      <c r="C174" s="25"/>
    </row>
    <row r="175" spans="3:3" x14ac:dyDescent="0.2">
      <c r="C175" s="25"/>
    </row>
    <row r="176" spans="3:3" x14ac:dyDescent="0.2">
      <c r="C176" s="25"/>
    </row>
    <row r="177" spans="3:3" x14ac:dyDescent="0.2">
      <c r="C177" s="25"/>
    </row>
    <row r="178" spans="3:3" x14ac:dyDescent="0.2">
      <c r="C178" s="25"/>
    </row>
    <row r="179" spans="3:3" x14ac:dyDescent="0.2">
      <c r="C179" s="25"/>
    </row>
    <row r="180" spans="3:3" x14ac:dyDescent="0.2">
      <c r="C180" s="25"/>
    </row>
    <row r="181" spans="3:3" x14ac:dyDescent="0.2">
      <c r="C181" s="25"/>
    </row>
    <row r="182" spans="3:3" x14ac:dyDescent="0.2">
      <c r="C182" s="25"/>
    </row>
    <row r="183" spans="3:3" x14ac:dyDescent="0.2">
      <c r="C183" s="25"/>
    </row>
    <row r="184" spans="3:3" x14ac:dyDescent="0.2">
      <c r="C184" s="25"/>
    </row>
    <row r="185" spans="3:3" x14ac:dyDescent="0.2">
      <c r="C185" s="25"/>
    </row>
    <row r="186" spans="3:3" x14ac:dyDescent="0.2">
      <c r="C186" s="25"/>
    </row>
    <row r="187" spans="3:3" x14ac:dyDescent="0.2">
      <c r="C187" s="25"/>
    </row>
    <row r="188" spans="3:3" x14ac:dyDescent="0.2">
      <c r="C188" s="25"/>
    </row>
    <row r="189" spans="3:3" x14ac:dyDescent="0.2">
      <c r="C189" s="25"/>
    </row>
    <row r="190" spans="3:3" x14ac:dyDescent="0.2">
      <c r="C190" s="25"/>
    </row>
    <row r="191" spans="3:3" x14ac:dyDescent="0.2">
      <c r="C191" s="25"/>
    </row>
    <row r="192" spans="3:3" x14ac:dyDescent="0.2">
      <c r="C192" s="25"/>
    </row>
    <row r="193" spans="3:3" x14ac:dyDescent="0.2">
      <c r="C193" s="25"/>
    </row>
    <row r="194" spans="3:3" x14ac:dyDescent="0.2">
      <c r="C194" s="25"/>
    </row>
    <row r="195" spans="3:3" x14ac:dyDescent="0.2">
      <c r="C195" s="25"/>
    </row>
    <row r="196" spans="3:3" x14ac:dyDescent="0.2">
      <c r="C196" s="25"/>
    </row>
    <row r="197" spans="3:3" x14ac:dyDescent="0.2">
      <c r="C197" s="25"/>
    </row>
    <row r="198" spans="3:3" x14ac:dyDescent="0.2">
      <c r="C198" s="25"/>
    </row>
    <row r="199" spans="3:3" x14ac:dyDescent="0.2">
      <c r="C199" s="25"/>
    </row>
    <row r="200" spans="3:3" x14ac:dyDescent="0.2">
      <c r="C200" s="25"/>
    </row>
    <row r="201" spans="3:3" x14ac:dyDescent="0.2">
      <c r="C201" s="25"/>
    </row>
    <row r="202" spans="3:3" x14ac:dyDescent="0.2">
      <c r="C202" s="25"/>
    </row>
    <row r="203" spans="3:3" x14ac:dyDescent="0.2">
      <c r="C203" s="25"/>
    </row>
    <row r="204" spans="3:3" x14ac:dyDescent="0.2">
      <c r="C204" s="25"/>
    </row>
    <row r="205" spans="3:3" x14ac:dyDescent="0.2">
      <c r="C205" s="25"/>
    </row>
    <row r="206" spans="3:3" x14ac:dyDescent="0.2">
      <c r="C206" s="25"/>
    </row>
    <row r="207" spans="3:3" x14ac:dyDescent="0.2">
      <c r="C207" s="25"/>
    </row>
    <row r="208" spans="3:3" x14ac:dyDescent="0.2">
      <c r="C208" s="25"/>
    </row>
    <row r="209" spans="3:3" x14ac:dyDescent="0.2">
      <c r="C209" s="25"/>
    </row>
    <row r="210" spans="3:3" x14ac:dyDescent="0.2">
      <c r="C210" s="25"/>
    </row>
    <row r="211" spans="3:3" x14ac:dyDescent="0.2">
      <c r="C211" s="25"/>
    </row>
    <row r="212" spans="3:3" x14ac:dyDescent="0.2">
      <c r="C212" s="25"/>
    </row>
    <row r="213" spans="3:3" x14ac:dyDescent="0.2">
      <c r="C213" s="25"/>
    </row>
    <row r="214" spans="3:3" x14ac:dyDescent="0.2">
      <c r="C214" s="25"/>
    </row>
    <row r="215" spans="3:3" x14ac:dyDescent="0.2">
      <c r="C215" s="25"/>
    </row>
    <row r="216" spans="3:3" x14ac:dyDescent="0.2">
      <c r="C216" s="25"/>
    </row>
    <row r="217" spans="3:3" x14ac:dyDescent="0.2">
      <c r="C217" s="25"/>
    </row>
    <row r="218" spans="3:3" x14ac:dyDescent="0.2">
      <c r="C218" s="25"/>
    </row>
    <row r="219" spans="3:3" x14ac:dyDescent="0.2">
      <c r="C219" s="25"/>
    </row>
    <row r="220" spans="3:3" x14ac:dyDescent="0.2">
      <c r="C220" s="25"/>
    </row>
    <row r="221" spans="3:3" x14ac:dyDescent="0.2">
      <c r="C221" s="25"/>
    </row>
    <row r="222" spans="3:3" x14ac:dyDescent="0.2">
      <c r="C222" s="25"/>
    </row>
    <row r="223" spans="3:3" x14ac:dyDescent="0.2">
      <c r="C223" s="25"/>
    </row>
    <row r="224" spans="3:3" x14ac:dyDescent="0.2">
      <c r="C224" s="25"/>
    </row>
    <row r="225" spans="3:3" x14ac:dyDescent="0.2">
      <c r="C225" s="25"/>
    </row>
    <row r="226" spans="3:3" x14ac:dyDescent="0.2">
      <c r="C226" s="25"/>
    </row>
    <row r="227" spans="3:3" x14ac:dyDescent="0.2">
      <c r="C227" s="25"/>
    </row>
    <row r="228" spans="3:3" x14ac:dyDescent="0.2">
      <c r="C228" s="25"/>
    </row>
    <row r="229" spans="3:3" x14ac:dyDescent="0.2">
      <c r="C229" s="25"/>
    </row>
    <row r="230" spans="3:3" x14ac:dyDescent="0.2">
      <c r="C230" s="25"/>
    </row>
    <row r="231" spans="3:3" x14ac:dyDescent="0.2">
      <c r="C231" s="25"/>
    </row>
    <row r="232" spans="3:3" x14ac:dyDescent="0.2">
      <c r="C232" s="25"/>
    </row>
    <row r="233" spans="3:3" x14ac:dyDescent="0.2">
      <c r="C233" s="25"/>
    </row>
    <row r="234" spans="3:3" x14ac:dyDescent="0.2">
      <c r="C234" s="25"/>
    </row>
    <row r="235" spans="3:3" x14ac:dyDescent="0.2">
      <c r="C235" s="25"/>
    </row>
    <row r="236" spans="3:3" x14ac:dyDescent="0.2">
      <c r="C236" s="25"/>
    </row>
    <row r="237" spans="3:3" x14ac:dyDescent="0.2">
      <c r="C237" s="25"/>
    </row>
    <row r="238" spans="3:3" x14ac:dyDescent="0.2">
      <c r="C238" s="25"/>
    </row>
    <row r="239" spans="3:3" x14ac:dyDescent="0.2">
      <c r="C239" s="25"/>
    </row>
    <row r="240" spans="3:3" x14ac:dyDescent="0.2">
      <c r="C240" s="25"/>
    </row>
    <row r="241" spans="3:3" x14ac:dyDescent="0.2">
      <c r="C241" s="25"/>
    </row>
    <row r="242" spans="3:3" x14ac:dyDescent="0.2">
      <c r="C242" s="25"/>
    </row>
    <row r="243" spans="3:3" x14ac:dyDescent="0.2">
      <c r="C243" s="25"/>
    </row>
    <row r="244" spans="3:3" x14ac:dyDescent="0.2">
      <c r="C244" s="25"/>
    </row>
    <row r="245" spans="3:3" x14ac:dyDescent="0.2">
      <c r="C245" s="25"/>
    </row>
    <row r="246" spans="3:3" x14ac:dyDescent="0.2">
      <c r="C246" s="25"/>
    </row>
    <row r="247" spans="3:3" x14ac:dyDescent="0.2">
      <c r="C247" s="25"/>
    </row>
    <row r="248" spans="3:3" x14ac:dyDescent="0.2">
      <c r="C248" s="25"/>
    </row>
    <row r="249" spans="3:3" x14ac:dyDescent="0.2">
      <c r="C249" s="25"/>
    </row>
    <row r="250" spans="3:3" x14ac:dyDescent="0.2">
      <c r="C250" s="25"/>
    </row>
    <row r="251" spans="3:3" x14ac:dyDescent="0.2">
      <c r="C251" s="25"/>
    </row>
    <row r="252" spans="3:3" x14ac:dyDescent="0.2">
      <c r="C252" s="25"/>
    </row>
    <row r="253" spans="3:3" x14ac:dyDescent="0.2">
      <c r="C253" s="25"/>
    </row>
    <row r="254" spans="3:3" x14ac:dyDescent="0.2">
      <c r="C254" s="25"/>
    </row>
    <row r="255" spans="3:3" x14ac:dyDescent="0.2">
      <c r="C255" s="25"/>
    </row>
    <row r="256" spans="3:3" x14ac:dyDescent="0.2">
      <c r="C256" s="25"/>
    </row>
    <row r="257" spans="3:3" x14ac:dyDescent="0.2">
      <c r="C257" s="25"/>
    </row>
    <row r="258" spans="3:3" x14ac:dyDescent="0.2">
      <c r="C258" s="25"/>
    </row>
    <row r="259" spans="3:3" x14ac:dyDescent="0.2">
      <c r="C259" s="25"/>
    </row>
    <row r="260" spans="3:3" x14ac:dyDescent="0.2">
      <c r="C260" s="25"/>
    </row>
    <row r="261" spans="3:3" x14ac:dyDescent="0.2">
      <c r="C261" s="25"/>
    </row>
    <row r="262" spans="3:3" x14ac:dyDescent="0.2">
      <c r="C262" s="25"/>
    </row>
    <row r="263" spans="3:3" x14ac:dyDescent="0.2">
      <c r="C263" s="25"/>
    </row>
    <row r="264" spans="3:3" x14ac:dyDescent="0.2">
      <c r="C264" s="25"/>
    </row>
    <row r="265" spans="3:3" x14ac:dyDescent="0.2">
      <c r="C265" s="25"/>
    </row>
    <row r="266" spans="3:3" x14ac:dyDescent="0.2">
      <c r="C266" s="25"/>
    </row>
    <row r="267" spans="3:3" x14ac:dyDescent="0.2">
      <c r="C267" s="25"/>
    </row>
    <row r="268" spans="3:3" x14ac:dyDescent="0.2">
      <c r="C268" s="25"/>
    </row>
    <row r="269" spans="3:3" x14ac:dyDescent="0.2">
      <c r="C269" s="25"/>
    </row>
    <row r="270" spans="3:3" x14ac:dyDescent="0.2">
      <c r="C270" s="25"/>
    </row>
    <row r="271" spans="3:3" x14ac:dyDescent="0.2">
      <c r="C271" s="25"/>
    </row>
    <row r="272" spans="3:3" x14ac:dyDescent="0.2">
      <c r="C272" s="25"/>
    </row>
    <row r="273" spans="3:3" x14ac:dyDescent="0.2">
      <c r="C273" s="25"/>
    </row>
    <row r="274" spans="3:3" x14ac:dyDescent="0.2">
      <c r="C274" s="25"/>
    </row>
    <row r="275" spans="3:3" x14ac:dyDescent="0.2">
      <c r="C275" s="25"/>
    </row>
    <row r="276" spans="3:3" x14ac:dyDescent="0.2">
      <c r="C276" s="25"/>
    </row>
    <row r="277" spans="3:3" x14ac:dyDescent="0.2">
      <c r="C277" s="25"/>
    </row>
    <row r="278" spans="3:3" x14ac:dyDescent="0.2">
      <c r="C278" s="25"/>
    </row>
    <row r="279" spans="3:3" x14ac:dyDescent="0.2">
      <c r="C279" s="25"/>
    </row>
    <row r="280" spans="3:3" x14ac:dyDescent="0.2">
      <c r="C280" s="25"/>
    </row>
    <row r="281" spans="3:3" x14ac:dyDescent="0.2">
      <c r="C281" s="25"/>
    </row>
    <row r="282" spans="3:3" x14ac:dyDescent="0.2">
      <c r="C282" s="25"/>
    </row>
    <row r="283" spans="3:3" x14ac:dyDescent="0.2">
      <c r="C283" s="25"/>
    </row>
    <row r="284" spans="3:3" x14ac:dyDescent="0.2">
      <c r="C284" s="25"/>
    </row>
    <row r="285" spans="3:3" x14ac:dyDescent="0.2">
      <c r="C285" s="25"/>
    </row>
    <row r="286" spans="3:3" x14ac:dyDescent="0.2">
      <c r="C286" s="25"/>
    </row>
    <row r="287" spans="3:3" x14ac:dyDescent="0.2">
      <c r="C287" s="25"/>
    </row>
    <row r="288" spans="3:3" x14ac:dyDescent="0.2">
      <c r="C288" s="25"/>
    </row>
    <row r="289" spans="3:3" x14ac:dyDescent="0.2">
      <c r="C289" s="25"/>
    </row>
    <row r="290" spans="3:3" x14ac:dyDescent="0.2">
      <c r="C290" s="25"/>
    </row>
    <row r="291" spans="3:3" x14ac:dyDescent="0.2">
      <c r="C291" s="25"/>
    </row>
    <row r="292" spans="3:3" x14ac:dyDescent="0.2">
      <c r="C292" s="25"/>
    </row>
    <row r="293" spans="3:3" x14ac:dyDescent="0.2">
      <c r="C293" s="25"/>
    </row>
    <row r="294" spans="3:3" x14ac:dyDescent="0.2">
      <c r="C294" s="25"/>
    </row>
    <row r="295" spans="3:3" x14ac:dyDescent="0.2">
      <c r="C295" s="25"/>
    </row>
    <row r="296" spans="3:3" x14ac:dyDescent="0.2">
      <c r="C296" s="25"/>
    </row>
    <row r="297" spans="3:3" x14ac:dyDescent="0.2">
      <c r="C297" s="25"/>
    </row>
    <row r="298" spans="3:3" x14ac:dyDescent="0.2">
      <c r="C298" s="25"/>
    </row>
    <row r="299" spans="3:3" x14ac:dyDescent="0.2">
      <c r="C299" s="25"/>
    </row>
    <row r="300" spans="3:3" x14ac:dyDescent="0.2">
      <c r="C300" s="25"/>
    </row>
    <row r="301" spans="3:3" x14ac:dyDescent="0.2">
      <c r="C301" s="25"/>
    </row>
    <row r="302" spans="3:3" x14ac:dyDescent="0.2">
      <c r="C302" s="25"/>
    </row>
    <row r="303" spans="3:3" x14ac:dyDescent="0.2">
      <c r="C303" s="25"/>
    </row>
    <row r="304" spans="3:3" x14ac:dyDescent="0.2">
      <c r="C304" s="25"/>
    </row>
    <row r="305" spans="3:3" x14ac:dyDescent="0.2">
      <c r="C305" s="25"/>
    </row>
    <row r="306" spans="3:3" x14ac:dyDescent="0.2">
      <c r="C306" s="25"/>
    </row>
    <row r="307" spans="3:3" x14ac:dyDescent="0.2">
      <c r="C307" s="25"/>
    </row>
    <row r="308" spans="3:3" x14ac:dyDescent="0.2">
      <c r="C308" s="25"/>
    </row>
    <row r="309" spans="3:3" x14ac:dyDescent="0.2">
      <c r="C309" s="25"/>
    </row>
    <row r="310" spans="3:3" x14ac:dyDescent="0.2">
      <c r="C310" s="25"/>
    </row>
    <row r="311" spans="3:3" x14ac:dyDescent="0.2">
      <c r="C311" s="25"/>
    </row>
    <row r="312" spans="3:3" x14ac:dyDescent="0.2">
      <c r="C312" s="25"/>
    </row>
    <row r="313" spans="3:3" x14ac:dyDescent="0.2">
      <c r="C313" s="25"/>
    </row>
    <row r="314" spans="3:3" x14ac:dyDescent="0.2">
      <c r="C314" s="25"/>
    </row>
    <row r="315" spans="3:3" x14ac:dyDescent="0.2">
      <c r="C315" s="25"/>
    </row>
    <row r="316" spans="3:3" x14ac:dyDescent="0.2">
      <c r="C316" s="25"/>
    </row>
    <row r="317" spans="3:3" x14ac:dyDescent="0.2">
      <c r="C317" s="25"/>
    </row>
    <row r="318" spans="3:3" x14ac:dyDescent="0.2">
      <c r="C318" s="25"/>
    </row>
    <row r="319" spans="3:3" x14ac:dyDescent="0.2">
      <c r="C319" s="25"/>
    </row>
    <row r="320" spans="3:3" x14ac:dyDescent="0.2">
      <c r="C320" s="25"/>
    </row>
    <row r="321" spans="3:3" x14ac:dyDescent="0.2">
      <c r="C321" s="25"/>
    </row>
    <row r="322" spans="3:3" x14ac:dyDescent="0.2">
      <c r="C322" s="25"/>
    </row>
    <row r="323" spans="3:3" x14ac:dyDescent="0.2">
      <c r="C323" s="25"/>
    </row>
    <row r="324" spans="3:3" x14ac:dyDescent="0.2">
      <c r="C324" s="25"/>
    </row>
    <row r="325" spans="3:3" x14ac:dyDescent="0.2">
      <c r="C325" s="25"/>
    </row>
    <row r="326" spans="3:3" x14ac:dyDescent="0.2">
      <c r="C326" s="25"/>
    </row>
    <row r="327" spans="3:3" x14ac:dyDescent="0.2">
      <c r="C327" s="25"/>
    </row>
    <row r="328" spans="3:3" x14ac:dyDescent="0.2">
      <c r="C328" s="25"/>
    </row>
    <row r="329" spans="3:3" x14ac:dyDescent="0.2">
      <c r="C329" s="25"/>
    </row>
    <row r="330" spans="3:3" x14ac:dyDescent="0.2">
      <c r="C330" s="25"/>
    </row>
    <row r="331" spans="3:3" x14ac:dyDescent="0.2">
      <c r="C331" s="25"/>
    </row>
    <row r="332" spans="3:3" x14ac:dyDescent="0.2">
      <c r="C332" s="25"/>
    </row>
    <row r="333" spans="3:3" x14ac:dyDescent="0.2">
      <c r="C333" s="25"/>
    </row>
    <row r="334" spans="3:3" x14ac:dyDescent="0.2">
      <c r="C334" s="25"/>
    </row>
    <row r="335" spans="3:3" x14ac:dyDescent="0.2">
      <c r="C335" s="25"/>
    </row>
    <row r="336" spans="3:3" x14ac:dyDescent="0.2">
      <c r="C336" s="25"/>
    </row>
    <row r="337" spans="3:3" x14ac:dyDescent="0.2">
      <c r="C337" s="25"/>
    </row>
    <row r="338" spans="3:3" x14ac:dyDescent="0.2">
      <c r="C338" s="25"/>
    </row>
    <row r="339" spans="3:3" x14ac:dyDescent="0.2">
      <c r="C339" s="25"/>
    </row>
    <row r="340" spans="3:3" x14ac:dyDescent="0.2">
      <c r="C340" s="25"/>
    </row>
    <row r="341" spans="3:3" x14ac:dyDescent="0.2">
      <c r="C341" s="25"/>
    </row>
    <row r="342" spans="3:3" x14ac:dyDescent="0.2">
      <c r="C342" s="25"/>
    </row>
    <row r="343" spans="3:3" x14ac:dyDescent="0.2">
      <c r="C343" s="25"/>
    </row>
    <row r="344" spans="3:3" x14ac:dyDescent="0.2">
      <c r="C344" s="25"/>
    </row>
    <row r="345" spans="3:3" x14ac:dyDescent="0.2">
      <c r="C345" s="25"/>
    </row>
    <row r="346" spans="3:3" x14ac:dyDescent="0.2">
      <c r="C346" s="25"/>
    </row>
    <row r="347" spans="3:3" x14ac:dyDescent="0.2">
      <c r="C347" s="25"/>
    </row>
    <row r="348" spans="3:3" x14ac:dyDescent="0.2">
      <c r="C348" s="25"/>
    </row>
    <row r="349" spans="3:3" x14ac:dyDescent="0.2">
      <c r="C349" s="25"/>
    </row>
    <row r="350" spans="3:3" x14ac:dyDescent="0.2">
      <c r="C350" s="25"/>
    </row>
    <row r="351" spans="3:3" x14ac:dyDescent="0.2">
      <c r="C351" s="25"/>
    </row>
    <row r="352" spans="3:3" x14ac:dyDescent="0.2">
      <c r="C352" s="25"/>
    </row>
    <row r="353" spans="3:3" x14ac:dyDescent="0.2">
      <c r="C353" s="25"/>
    </row>
    <row r="354" spans="3:3" x14ac:dyDescent="0.2">
      <c r="C354" s="25"/>
    </row>
    <row r="355" spans="3:3" x14ac:dyDescent="0.2">
      <c r="C355" s="25"/>
    </row>
    <row r="356" spans="3:3" x14ac:dyDescent="0.2">
      <c r="C356" s="25"/>
    </row>
    <row r="357" spans="3:3" x14ac:dyDescent="0.2">
      <c r="C357" s="25"/>
    </row>
    <row r="358" spans="3:3" x14ac:dyDescent="0.2">
      <c r="C358" s="25"/>
    </row>
    <row r="359" spans="3:3" x14ac:dyDescent="0.2">
      <c r="C359" s="25"/>
    </row>
    <row r="360" spans="3:3" x14ac:dyDescent="0.2">
      <c r="C360" s="25"/>
    </row>
    <row r="361" spans="3:3" x14ac:dyDescent="0.2">
      <c r="C361" s="25"/>
    </row>
    <row r="362" spans="3:3" x14ac:dyDescent="0.2">
      <c r="C362" s="25"/>
    </row>
    <row r="363" spans="3:3" x14ac:dyDescent="0.2">
      <c r="C363" s="25"/>
    </row>
    <row r="364" spans="3:3" x14ac:dyDescent="0.2">
      <c r="C364" s="25"/>
    </row>
    <row r="365" spans="3:3" x14ac:dyDescent="0.2">
      <c r="C365" s="25"/>
    </row>
    <row r="366" spans="3:3" x14ac:dyDescent="0.2">
      <c r="C366" s="25"/>
    </row>
    <row r="367" spans="3:3" x14ac:dyDescent="0.2">
      <c r="C367" s="25"/>
    </row>
    <row r="368" spans="3:3" x14ac:dyDescent="0.2">
      <c r="C368" s="25"/>
    </row>
    <row r="369" spans="3:3" x14ac:dyDescent="0.2">
      <c r="C369" s="25"/>
    </row>
    <row r="370" spans="3:3" x14ac:dyDescent="0.2">
      <c r="C370" s="25"/>
    </row>
    <row r="371" spans="3:3" x14ac:dyDescent="0.2">
      <c r="C371" s="25"/>
    </row>
    <row r="372" spans="3:3" x14ac:dyDescent="0.2">
      <c r="C372" s="25"/>
    </row>
    <row r="373" spans="3:3" x14ac:dyDescent="0.2">
      <c r="C373" s="25"/>
    </row>
    <row r="374" spans="3:3" x14ac:dyDescent="0.2">
      <c r="C374" s="25"/>
    </row>
    <row r="375" spans="3:3" x14ac:dyDescent="0.2">
      <c r="C375" s="25"/>
    </row>
    <row r="376" spans="3:3" x14ac:dyDescent="0.2">
      <c r="C376" s="25"/>
    </row>
    <row r="377" spans="3:3" x14ac:dyDescent="0.2">
      <c r="C377" s="25"/>
    </row>
    <row r="378" spans="3:3" x14ac:dyDescent="0.2">
      <c r="C378" s="25"/>
    </row>
    <row r="379" spans="3:3" x14ac:dyDescent="0.2">
      <c r="C379" s="25"/>
    </row>
    <row r="380" spans="3:3" x14ac:dyDescent="0.2">
      <c r="C380" s="25"/>
    </row>
    <row r="381" spans="3:3" x14ac:dyDescent="0.2">
      <c r="C381" s="25"/>
    </row>
    <row r="382" spans="3:3" x14ac:dyDescent="0.2">
      <c r="C382" s="25"/>
    </row>
    <row r="383" spans="3:3" x14ac:dyDescent="0.2">
      <c r="C383" s="25"/>
    </row>
    <row r="384" spans="3:3" x14ac:dyDescent="0.2">
      <c r="C384" s="25"/>
    </row>
    <row r="385" spans="3:3" x14ac:dyDescent="0.2">
      <c r="C385" s="25"/>
    </row>
    <row r="386" spans="3:3" x14ac:dyDescent="0.2">
      <c r="C386" s="25"/>
    </row>
    <row r="387" spans="3:3" x14ac:dyDescent="0.2">
      <c r="C387" s="25"/>
    </row>
    <row r="388" spans="3:3" x14ac:dyDescent="0.2">
      <c r="C388" s="25"/>
    </row>
    <row r="389" spans="3:3" x14ac:dyDescent="0.2">
      <c r="C389" s="25"/>
    </row>
    <row r="390" spans="3:3" x14ac:dyDescent="0.2">
      <c r="C390" s="25"/>
    </row>
    <row r="391" spans="3:3" x14ac:dyDescent="0.2">
      <c r="C391" s="25"/>
    </row>
    <row r="392" spans="3:3" x14ac:dyDescent="0.2">
      <c r="C392" s="25"/>
    </row>
    <row r="393" spans="3:3" x14ac:dyDescent="0.2">
      <c r="C393" s="25"/>
    </row>
    <row r="394" spans="3:3" x14ac:dyDescent="0.2">
      <c r="C394" s="25"/>
    </row>
    <row r="395" spans="3:3" x14ac:dyDescent="0.2">
      <c r="C395" s="25"/>
    </row>
    <row r="396" spans="3:3" x14ac:dyDescent="0.2">
      <c r="C396" s="25"/>
    </row>
    <row r="397" spans="3:3" x14ac:dyDescent="0.2">
      <c r="C397" s="25"/>
    </row>
    <row r="398" spans="3:3" x14ac:dyDescent="0.2">
      <c r="C398" s="25"/>
    </row>
    <row r="399" spans="3:3" x14ac:dyDescent="0.2">
      <c r="C399" s="25"/>
    </row>
    <row r="400" spans="3:3" x14ac:dyDescent="0.2">
      <c r="C400" s="25"/>
    </row>
    <row r="401" spans="3:3" x14ac:dyDescent="0.2">
      <c r="C401" s="25"/>
    </row>
    <row r="402" spans="3:3" x14ac:dyDescent="0.2">
      <c r="C402" s="25"/>
    </row>
    <row r="403" spans="3:3" x14ac:dyDescent="0.2">
      <c r="C403" s="25"/>
    </row>
    <row r="404" spans="3:3" x14ac:dyDescent="0.2">
      <c r="C404" s="25"/>
    </row>
    <row r="405" spans="3:3" x14ac:dyDescent="0.2">
      <c r="C405" s="25"/>
    </row>
    <row r="406" spans="3:3" x14ac:dyDescent="0.2">
      <c r="C406" s="25"/>
    </row>
    <row r="407" spans="3:3" x14ac:dyDescent="0.2">
      <c r="C407" s="25"/>
    </row>
    <row r="408" spans="3:3" x14ac:dyDescent="0.2">
      <c r="C408" s="25"/>
    </row>
    <row r="409" spans="3:3" x14ac:dyDescent="0.2">
      <c r="C409" s="25"/>
    </row>
    <row r="410" spans="3:3" x14ac:dyDescent="0.2">
      <c r="C410" s="25"/>
    </row>
    <row r="411" spans="3:3" x14ac:dyDescent="0.2">
      <c r="C411" s="25"/>
    </row>
    <row r="412" spans="3:3" x14ac:dyDescent="0.2">
      <c r="C412" s="25"/>
    </row>
    <row r="413" spans="3:3" x14ac:dyDescent="0.2">
      <c r="C413" s="25"/>
    </row>
    <row r="414" spans="3:3" x14ac:dyDescent="0.2">
      <c r="C414" s="25"/>
    </row>
    <row r="415" spans="3:3" x14ac:dyDescent="0.2">
      <c r="C415" s="25"/>
    </row>
    <row r="416" spans="3:3" x14ac:dyDescent="0.2">
      <c r="C416" s="25"/>
    </row>
    <row r="417" spans="3:3" x14ac:dyDescent="0.2">
      <c r="C417" s="25"/>
    </row>
    <row r="418" spans="3:3" x14ac:dyDescent="0.2">
      <c r="C418" s="25"/>
    </row>
    <row r="419" spans="3:3" x14ac:dyDescent="0.2">
      <c r="C419" s="25"/>
    </row>
  </sheetData>
  <mergeCells count="5">
    <mergeCell ref="A9:E9"/>
    <mergeCell ref="B2:E2"/>
    <mergeCell ref="B3:E3"/>
    <mergeCell ref="A7:E7"/>
    <mergeCell ref="B4:E4"/>
  </mergeCells>
  <phoneticPr fontId="2" type="noConversion"/>
  <pageMargins left="0.55118110236220474" right="0.35433070866141736" top="0.98425196850393704" bottom="0.19685039370078741" header="0.51181102362204722" footer="0.51181102362204722"/>
  <pageSetup paperSize="9" scale="90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6" sqref="F26"/>
    </sheetView>
  </sheetViews>
  <sheetFormatPr defaultRowHeight="12.75" x14ac:dyDescent="0.2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Пр1</vt:lpstr>
      <vt:lpstr>пр2</vt:lpstr>
      <vt:lpstr>Пр3</vt:lpstr>
      <vt:lpstr>Пр4</vt:lpstr>
      <vt:lpstr>Пр5</vt:lpstr>
      <vt:lpstr>Лист1</vt:lpstr>
      <vt:lpstr>Пр4!BFT_Print_Titles</vt:lpstr>
      <vt:lpstr>Пр1!Заголовки_для_печати</vt:lpstr>
      <vt:lpstr>Пр4!Заголовки_для_печати</vt:lpstr>
      <vt:lpstr>Пр1!Область_печати</vt:lpstr>
      <vt:lpstr>пр2!Область_печати</vt:lpstr>
      <vt:lpstr>Пр3!Область_печати</vt:lpstr>
    </vt:vector>
  </TitlesOfParts>
  <Company>KLONDIKE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20616</dc:creator>
  <cp:lastModifiedBy>Саша</cp:lastModifiedBy>
  <cp:lastPrinted>2015-02-13T00:01:20Z</cp:lastPrinted>
  <dcterms:created xsi:type="dcterms:W3CDTF">2005-01-20T00:02:51Z</dcterms:created>
  <dcterms:modified xsi:type="dcterms:W3CDTF">2016-07-11T02:56:55Z</dcterms:modified>
</cp:coreProperties>
</file>